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filterPrivacy="1" defaultThemeVersion="124226"/>
  <xr:revisionPtr revIDLastSave="0" documentId="13_ncr:1_{B958D3F8-6BF2-4A48-97FA-BE3B3C1E8AE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01.07.25 год" sheetId="14" r:id="rId1"/>
  </sheets>
  <calcPr calcId="191029"/>
</workbook>
</file>

<file path=xl/calcChain.xml><?xml version="1.0" encoding="utf-8"?>
<calcChain xmlns="http://schemas.openxmlformats.org/spreadsheetml/2006/main">
  <c r="N211" i="14" l="1"/>
  <c r="M158" i="14"/>
  <c r="M223" i="14"/>
  <c r="M43" i="14"/>
  <c r="M42" i="14"/>
  <c r="N144" i="14"/>
  <c r="N9" i="14" s="1"/>
  <c r="M106" i="14"/>
  <c r="M72" i="14"/>
  <c r="M53" i="14"/>
  <c r="I691" i="14"/>
  <c r="K806" i="14"/>
  <c r="K805" i="14"/>
  <c r="J804" i="14"/>
  <c r="I804" i="14"/>
  <c r="K803" i="14"/>
  <c r="K802" i="14"/>
  <c r="J801" i="14"/>
  <c r="I801" i="14"/>
  <c r="I796" i="14" s="1"/>
  <c r="K800" i="14"/>
  <c r="K799" i="14"/>
  <c r="K798" i="14"/>
  <c r="K797" i="14"/>
  <c r="J796" i="14"/>
  <c r="N796" i="14" s="1"/>
  <c r="K795" i="14"/>
  <c r="K794" i="14"/>
  <c r="J793" i="14"/>
  <c r="I793" i="14"/>
  <c r="K792" i="14"/>
  <c r="K791" i="14"/>
  <c r="J790" i="14"/>
  <c r="K790" i="14" s="1"/>
  <c r="I790" i="14"/>
  <c r="K789" i="14"/>
  <c r="K788" i="14"/>
  <c r="K787" i="14"/>
  <c r="J787" i="14"/>
  <c r="I787" i="14"/>
  <c r="K786" i="14"/>
  <c r="K785" i="14"/>
  <c r="J784" i="14"/>
  <c r="I784" i="14"/>
  <c r="K784" i="14" s="1"/>
  <c r="K783" i="14"/>
  <c r="K782" i="14"/>
  <c r="J781" i="14"/>
  <c r="I781" i="14"/>
  <c r="K780" i="14"/>
  <c r="K779" i="14"/>
  <c r="J778" i="14"/>
  <c r="K778" i="14" s="1"/>
  <c r="I778" i="14"/>
  <c r="K777" i="14"/>
  <c r="K776" i="14"/>
  <c r="J775" i="14"/>
  <c r="K775" i="14" s="1"/>
  <c r="I775" i="14"/>
  <c r="K774" i="14"/>
  <c r="K773" i="14"/>
  <c r="J772" i="14"/>
  <c r="K772" i="14" s="1"/>
  <c r="I772" i="14"/>
  <c r="K771" i="14"/>
  <c r="K770" i="14"/>
  <c r="J769" i="14"/>
  <c r="K769" i="14" s="1"/>
  <c r="I769" i="14"/>
  <c r="K768" i="14"/>
  <c r="K767" i="14"/>
  <c r="J766" i="14"/>
  <c r="I766" i="14"/>
  <c r="K766" i="14" s="1"/>
  <c r="K765" i="14"/>
  <c r="K764" i="14"/>
  <c r="J763" i="14"/>
  <c r="K763" i="14" s="1"/>
  <c r="I763" i="14"/>
  <c r="K762" i="14"/>
  <c r="K761" i="14"/>
  <c r="K760" i="14"/>
  <c r="J760" i="14"/>
  <c r="I760" i="14"/>
  <c r="K759" i="14"/>
  <c r="K758" i="14"/>
  <c r="J757" i="14"/>
  <c r="I757" i="14"/>
  <c r="K756" i="14"/>
  <c r="K755" i="14"/>
  <c r="J754" i="14"/>
  <c r="K754" i="14" s="1"/>
  <c r="I754" i="14"/>
  <c r="K753" i="14"/>
  <c r="K752" i="14"/>
  <c r="J751" i="14"/>
  <c r="K751" i="14" s="1"/>
  <c r="I751" i="14"/>
  <c r="K749" i="14"/>
  <c r="K748" i="14"/>
  <c r="J747" i="14"/>
  <c r="K747" i="14" s="1"/>
  <c r="I747" i="14"/>
  <c r="K746" i="14"/>
  <c r="K745" i="14"/>
  <c r="J744" i="14"/>
  <c r="K744" i="14" s="1"/>
  <c r="I744" i="14"/>
  <c r="K743" i="14"/>
  <c r="K742" i="14"/>
  <c r="J741" i="14"/>
  <c r="K741" i="14" s="1"/>
  <c r="I741" i="14"/>
  <c r="K740" i="14"/>
  <c r="K739" i="14"/>
  <c r="J738" i="14"/>
  <c r="J737" i="14" s="1"/>
  <c r="K737" i="14" s="1"/>
  <c r="I738" i="14"/>
  <c r="I737" i="14" s="1"/>
  <c r="K736" i="14"/>
  <c r="K735" i="14"/>
  <c r="K734" i="14"/>
  <c r="J734" i="14"/>
  <c r="I734" i="14"/>
  <c r="K733" i="14"/>
  <c r="K732" i="14"/>
  <c r="J731" i="14"/>
  <c r="K731" i="14" s="1"/>
  <c r="I731" i="14"/>
  <c r="K730" i="14"/>
  <c r="K729" i="14"/>
  <c r="J728" i="14"/>
  <c r="I728" i="14"/>
  <c r="K727" i="14"/>
  <c r="K726" i="14"/>
  <c r="J725" i="14"/>
  <c r="K725" i="14" s="1"/>
  <c r="I725" i="14"/>
  <c r="K724" i="14"/>
  <c r="K723" i="14"/>
  <c r="J722" i="14"/>
  <c r="I722" i="14"/>
  <c r="K722" i="14" s="1"/>
  <c r="K721" i="14"/>
  <c r="K720" i="14"/>
  <c r="J719" i="14"/>
  <c r="I719" i="14"/>
  <c r="K718" i="14"/>
  <c r="K717" i="14"/>
  <c r="J716" i="14"/>
  <c r="I716" i="14"/>
  <c r="I712" i="14" s="1"/>
  <c r="K715" i="14"/>
  <c r="K714" i="14"/>
  <c r="J713" i="14"/>
  <c r="I713" i="14"/>
  <c r="K711" i="14"/>
  <c r="K710" i="14"/>
  <c r="J709" i="14"/>
  <c r="I709" i="14"/>
  <c r="K708" i="14"/>
  <c r="K707" i="14"/>
  <c r="J706" i="14"/>
  <c r="K706" i="14" s="1"/>
  <c r="I706" i="14"/>
  <c r="K705" i="14"/>
  <c r="K704" i="14"/>
  <c r="K703" i="14"/>
  <c r="J703" i="14"/>
  <c r="I703" i="14"/>
  <c r="K702" i="14"/>
  <c r="K701" i="14"/>
  <c r="J700" i="14"/>
  <c r="I700" i="14"/>
  <c r="K700" i="14" s="1"/>
  <c r="K699" i="14"/>
  <c r="K698" i="14"/>
  <c r="J697" i="14"/>
  <c r="I697" i="14"/>
  <c r="K696" i="14"/>
  <c r="K695" i="14"/>
  <c r="J694" i="14"/>
  <c r="K694" i="14" s="1"/>
  <c r="I694" i="14"/>
  <c r="K693" i="14"/>
  <c r="K692" i="14"/>
  <c r="J691" i="14"/>
  <c r="K691" i="14" s="1"/>
  <c r="M688" i="14"/>
  <c r="K688" i="14"/>
  <c r="M687" i="14"/>
  <c r="K687" i="14"/>
  <c r="M686" i="14"/>
  <c r="K686" i="14"/>
  <c r="M685" i="14"/>
  <c r="K685" i="14"/>
  <c r="M684" i="14"/>
  <c r="K684" i="14"/>
  <c r="M683" i="14"/>
  <c r="K683" i="14"/>
  <c r="M682" i="14"/>
  <c r="K682" i="14"/>
  <c r="M681" i="14"/>
  <c r="K681" i="14"/>
  <c r="J680" i="14"/>
  <c r="I680" i="14"/>
  <c r="M679" i="14"/>
  <c r="K679" i="14"/>
  <c r="M678" i="14"/>
  <c r="K678" i="14"/>
  <c r="M677" i="14"/>
  <c r="K677" i="14"/>
  <c r="M676" i="14"/>
  <c r="K676" i="14"/>
  <c r="M675" i="14"/>
  <c r="K675" i="14"/>
  <c r="M674" i="14"/>
  <c r="K674" i="14"/>
  <c r="J673" i="14"/>
  <c r="I673" i="14"/>
  <c r="K673" i="14" s="1"/>
  <c r="M672" i="14"/>
  <c r="K672" i="14"/>
  <c r="M671" i="14"/>
  <c r="K671" i="14"/>
  <c r="M670" i="14"/>
  <c r="K670" i="14"/>
  <c r="M669" i="14"/>
  <c r="K669" i="14"/>
  <c r="M668" i="14"/>
  <c r="K668" i="14"/>
  <c r="M667" i="14"/>
  <c r="K667" i="14"/>
  <c r="M666" i="14"/>
  <c r="K666" i="14"/>
  <c r="J665" i="14"/>
  <c r="I665" i="14"/>
  <c r="M664" i="14"/>
  <c r="K664" i="14"/>
  <c r="M663" i="14"/>
  <c r="K663" i="14"/>
  <c r="M662" i="14"/>
  <c r="K662" i="14"/>
  <c r="M661" i="14"/>
  <c r="K661" i="14"/>
  <c r="M660" i="14"/>
  <c r="K660" i="14"/>
  <c r="M659" i="14"/>
  <c r="K659" i="14"/>
  <c r="J658" i="14"/>
  <c r="I658" i="14"/>
  <c r="K658" i="14" s="1"/>
  <c r="M657" i="14"/>
  <c r="K657" i="14"/>
  <c r="M656" i="14"/>
  <c r="K656" i="14"/>
  <c r="M655" i="14"/>
  <c r="K655" i="14"/>
  <c r="M654" i="14"/>
  <c r="K654" i="14"/>
  <c r="M653" i="14"/>
  <c r="K653" i="14"/>
  <c r="M652" i="14"/>
  <c r="K652" i="14"/>
  <c r="J651" i="14"/>
  <c r="I651" i="14"/>
  <c r="M649" i="14"/>
  <c r="K649" i="14"/>
  <c r="M648" i="14"/>
  <c r="K648" i="14"/>
  <c r="M647" i="14"/>
  <c r="K647" i="14"/>
  <c r="M646" i="14"/>
  <c r="K646" i="14"/>
  <c r="M645" i="14"/>
  <c r="K645" i="14"/>
  <c r="M644" i="14"/>
  <c r="K644" i="14"/>
  <c r="M643" i="14"/>
  <c r="K643" i="14"/>
  <c r="J642" i="14"/>
  <c r="K642" i="14" s="1"/>
  <c r="I642" i="14"/>
  <c r="M641" i="14"/>
  <c r="K641" i="14"/>
  <c r="M640" i="14"/>
  <c r="K640" i="14"/>
  <c r="M639" i="14"/>
  <c r="K639" i="14"/>
  <c r="M638" i="14"/>
  <c r="K638" i="14"/>
  <c r="M637" i="14"/>
  <c r="K637" i="14"/>
  <c r="M636" i="14"/>
  <c r="K636" i="14"/>
  <c r="M635" i="14"/>
  <c r="K635" i="14"/>
  <c r="J634" i="14"/>
  <c r="K634" i="14" s="1"/>
  <c r="I634" i="14"/>
  <c r="M633" i="14"/>
  <c r="K633" i="14"/>
  <c r="M632" i="14"/>
  <c r="K632" i="14"/>
  <c r="M631" i="14"/>
  <c r="K631" i="14"/>
  <c r="M630" i="14"/>
  <c r="K630" i="14"/>
  <c r="M629" i="14"/>
  <c r="K629" i="14"/>
  <c r="M628" i="14"/>
  <c r="K628" i="14"/>
  <c r="M627" i="14"/>
  <c r="K627" i="14"/>
  <c r="J626" i="14"/>
  <c r="K626" i="14" s="1"/>
  <c r="I626" i="14"/>
  <c r="M625" i="14"/>
  <c r="K625" i="14"/>
  <c r="M624" i="14"/>
  <c r="K624" i="14"/>
  <c r="M623" i="14"/>
  <c r="K623" i="14"/>
  <c r="M622" i="14"/>
  <c r="K622" i="14"/>
  <c r="M621" i="14"/>
  <c r="K621" i="14"/>
  <c r="J620" i="14"/>
  <c r="K620" i="14" s="1"/>
  <c r="I620" i="14"/>
  <c r="M619" i="14"/>
  <c r="K619" i="14"/>
  <c r="M618" i="14"/>
  <c r="K618" i="14"/>
  <c r="M617" i="14"/>
  <c r="K617" i="14"/>
  <c r="M616" i="14"/>
  <c r="K616" i="14"/>
  <c r="M615" i="14"/>
  <c r="K615" i="14"/>
  <c r="M614" i="14"/>
  <c r="K614" i="14"/>
  <c r="J613" i="14"/>
  <c r="I613" i="14"/>
  <c r="M612" i="14"/>
  <c r="K612" i="14"/>
  <c r="M611" i="14"/>
  <c r="K611" i="14"/>
  <c r="M610" i="14"/>
  <c r="K610" i="14"/>
  <c r="M609" i="14"/>
  <c r="K609" i="14"/>
  <c r="M608" i="14"/>
  <c r="K608" i="14"/>
  <c r="M607" i="14"/>
  <c r="K607" i="14"/>
  <c r="M606" i="14"/>
  <c r="K606" i="14"/>
  <c r="J605" i="14"/>
  <c r="K605" i="14" s="1"/>
  <c r="I605" i="14"/>
  <c r="J604" i="14"/>
  <c r="M603" i="14"/>
  <c r="K603" i="14"/>
  <c r="M602" i="14"/>
  <c r="K602" i="14"/>
  <c r="M601" i="14"/>
  <c r="K601" i="14"/>
  <c r="M600" i="14"/>
  <c r="K600" i="14"/>
  <c r="M599" i="14"/>
  <c r="K599" i="14"/>
  <c r="M598" i="14"/>
  <c r="K598" i="14"/>
  <c r="M597" i="14"/>
  <c r="K597" i="14"/>
  <c r="M596" i="14"/>
  <c r="K596" i="14"/>
  <c r="M595" i="14"/>
  <c r="K595" i="14"/>
  <c r="M594" i="14"/>
  <c r="K594" i="14"/>
  <c r="M593" i="14"/>
  <c r="K593" i="14"/>
  <c r="J592" i="14"/>
  <c r="K592" i="14" s="1"/>
  <c r="I592" i="14"/>
  <c r="M591" i="14"/>
  <c r="K591" i="14"/>
  <c r="M590" i="14"/>
  <c r="K590" i="14"/>
  <c r="M589" i="14"/>
  <c r="K589" i="14"/>
  <c r="M588" i="14"/>
  <c r="K588" i="14"/>
  <c r="M587" i="14"/>
  <c r="K587" i="14"/>
  <c r="M586" i="14"/>
  <c r="K586" i="14"/>
  <c r="M585" i="14"/>
  <c r="K585" i="14"/>
  <c r="M584" i="14"/>
  <c r="K584" i="14"/>
  <c r="M583" i="14"/>
  <c r="K583" i="14"/>
  <c r="M582" i="14"/>
  <c r="K582" i="14"/>
  <c r="M581" i="14"/>
  <c r="K581" i="14"/>
  <c r="M580" i="14"/>
  <c r="K580" i="14"/>
  <c r="J579" i="14"/>
  <c r="K579" i="14" s="1"/>
  <c r="I579" i="14"/>
  <c r="J578" i="14"/>
  <c r="J566" i="14" s="1"/>
  <c r="M577" i="14"/>
  <c r="K577" i="14"/>
  <c r="M576" i="14"/>
  <c r="K576" i="14"/>
  <c r="M575" i="14"/>
  <c r="K575" i="14"/>
  <c r="M574" i="14"/>
  <c r="K574" i="14"/>
  <c r="M573" i="14"/>
  <c r="K573" i="14"/>
  <c r="M572" i="14"/>
  <c r="K572" i="14"/>
  <c r="M571" i="14"/>
  <c r="K571" i="14"/>
  <c r="M570" i="14"/>
  <c r="K570" i="14"/>
  <c r="M569" i="14"/>
  <c r="K569" i="14"/>
  <c r="M568" i="14"/>
  <c r="K568" i="14"/>
  <c r="K567" i="14"/>
  <c r="J567" i="14"/>
  <c r="M567" i="14" s="1"/>
  <c r="I566" i="14"/>
  <c r="I565" i="14" s="1"/>
  <c r="M564" i="14"/>
  <c r="J564" i="14"/>
  <c r="J562" i="14" s="1"/>
  <c r="K562" i="14" s="1"/>
  <c r="M563" i="14"/>
  <c r="K563" i="14"/>
  <c r="I562" i="14"/>
  <c r="M561" i="14"/>
  <c r="K561" i="14"/>
  <c r="M560" i="14"/>
  <c r="K560" i="14"/>
  <c r="J559" i="14"/>
  <c r="I559" i="14"/>
  <c r="K559" i="14" s="1"/>
  <c r="M558" i="14"/>
  <c r="J558" i="14"/>
  <c r="K558" i="14" s="1"/>
  <c r="M557" i="14"/>
  <c r="K557" i="14"/>
  <c r="I556" i="14"/>
  <c r="M555" i="14"/>
  <c r="K555" i="14"/>
  <c r="M554" i="14"/>
  <c r="K554" i="14"/>
  <c r="J553" i="14"/>
  <c r="I553" i="14"/>
  <c r="M552" i="14"/>
  <c r="K552" i="14"/>
  <c r="M551" i="14"/>
  <c r="K551" i="14"/>
  <c r="M550" i="14"/>
  <c r="K550" i="14"/>
  <c r="M549" i="14"/>
  <c r="K549" i="14"/>
  <c r="M548" i="14"/>
  <c r="K548" i="14"/>
  <c r="M547" i="14"/>
  <c r="K547" i="14"/>
  <c r="M546" i="14"/>
  <c r="K546" i="14"/>
  <c r="M545" i="14"/>
  <c r="K545" i="14"/>
  <c r="J544" i="14"/>
  <c r="K544" i="14" s="1"/>
  <c r="I544" i="14"/>
  <c r="M543" i="14"/>
  <c r="K543" i="14"/>
  <c r="M542" i="14"/>
  <c r="K542" i="14"/>
  <c r="M541" i="14"/>
  <c r="K541" i="14"/>
  <c r="M540" i="14"/>
  <c r="K540" i="14"/>
  <c r="M539" i="14"/>
  <c r="K539" i="14"/>
  <c r="M538" i="14"/>
  <c r="K538" i="14"/>
  <c r="M537" i="14"/>
  <c r="K537" i="14"/>
  <c r="M536" i="14"/>
  <c r="K536" i="14"/>
  <c r="J535" i="14"/>
  <c r="K535" i="14" s="1"/>
  <c r="I535" i="14"/>
  <c r="J534" i="14"/>
  <c r="M534" i="14" s="1"/>
  <c r="M533" i="14"/>
  <c r="K533" i="14"/>
  <c r="J533" i="14"/>
  <c r="J532" i="14"/>
  <c r="K532" i="14" s="1"/>
  <c r="K531" i="14"/>
  <c r="J531" i="14"/>
  <c r="M531" i="14" s="1"/>
  <c r="J530" i="14"/>
  <c r="M530" i="14" s="1"/>
  <c r="M529" i="14"/>
  <c r="K529" i="14"/>
  <c r="J529" i="14"/>
  <c r="J528" i="14"/>
  <c r="K528" i="14" s="1"/>
  <c r="J527" i="14"/>
  <c r="I526" i="14"/>
  <c r="M524" i="14"/>
  <c r="K524" i="14"/>
  <c r="J523" i="14"/>
  <c r="I523" i="14"/>
  <c r="K523" i="14" s="1"/>
  <c r="M522" i="14"/>
  <c r="K522" i="14"/>
  <c r="M521" i="14"/>
  <c r="K521" i="14"/>
  <c r="M520" i="14"/>
  <c r="K520" i="14"/>
  <c r="M519" i="14"/>
  <c r="K519" i="14"/>
  <c r="K518" i="14"/>
  <c r="J518" i="14"/>
  <c r="I518" i="14"/>
  <c r="M517" i="14"/>
  <c r="K517" i="14"/>
  <c r="M516" i="14"/>
  <c r="K516" i="14"/>
  <c r="M515" i="14"/>
  <c r="K515" i="14"/>
  <c r="M514" i="14"/>
  <c r="K514" i="14"/>
  <c r="J513" i="14"/>
  <c r="K513" i="14" s="1"/>
  <c r="I513" i="14"/>
  <c r="M512" i="14"/>
  <c r="K512" i="14"/>
  <c r="M511" i="14"/>
  <c r="K511" i="14"/>
  <c r="M510" i="14"/>
  <c r="K510" i="14"/>
  <c r="M509" i="14"/>
  <c r="K509" i="14"/>
  <c r="M508" i="14"/>
  <c r="K508" i="14"/>
  <c r="M507" i="14"/>
  <c r="J507" i="14"/>
  <c r="K507" i="14" s="1"/>
  <c r="M506" i="14"/>
  <c r="K506" i="14"/>
  <c r="M505" i="14"/>
  <c r="K505" i="14"/>
  <c r="M504" i="14"/>
  <c r="K504" i="14"/>
  <c r="I504" i="14"/>
  <c r="M503" i="14"/>
  <c r="I503" i="14"/>
  <c r="K503" i="14" s="1"/>
  <c r="M502" i="14"/>
  <c r="K502" i="14"/>
  <c r="M501" i="14"/>
  <c r="K501" i="14"/>
  <c r="M499" i="14"/>
  <c r="K499" i="14"/>
  <c r="M498" i="14"/>
  <c r="K498" i="14"/>
  <c r="M497" i="14"/>
  <c r="K497" i="14"/>
  <c r="J496" i="14"/>
  <c r="J495" i="14" s="1"/>
  <c r="I495" i="14"/>
  <c r="M494" i="14"/>
  <c r="K494" i="14"/>
  <c r="J493" i="14"/>
  <c r="I493" i="14"/>
  <c r="M492" i="14"/>
  <c r="K492" i="14"/>
  <c r="M491" i="14"/>
  <c r="K491" i="14"/>
  <c r="M490" i="14"/>
  <c r="K490" i="14"/>
  <c r="M489" i="14"/>
  <c r="K489" i="14"/>
  <c r="M488" i="14"/>
  <c r="K488" i="14"/>
  <c r="M487" i="14"/>
  <c r="K487" i="14"/>
  <c r="J486" i="14"/>
  <c r="K486" i="14" s="1"/>
  <c r="I486" i="14"/>
  <c r="M485" i="14"/>
  <c r="K485" i="14"/>
  <c r="M484" i="14"/>
  <c r="K484" i="14"/>
  <c r="M483" i="14"/>
  <c r="K483" i="14"/>
  <c r="M482" i="14"/>
  <c r="K482" i="14"/>
  <c r="M481" i="14"/>
  <c r="K481" i="14"/>
  <c r="J480" i="14"/>
  <c r="K480" i="14" s="1"/>
  <c r="I480" i="14"/>
  <c r="M479" i="14"/>
  <c r="K479" i="14"/>
  <c r="M478" i="14"/>
  <c r="K478" i="14"/>
  <c r="M477" i="14"/>
  <c r="K477" i="14"/>
  <c r="M476" i="14"/>
  <c r="K476" i="14"/>
  <c r="M475" i="14"/>
  <c r="K475" i="14"/>
  <c r="K474" i="14"/>
  <c r="J474" i="14"/>
  <c r="I474" i="14"/>
  <c r="M473" i="14"/>
  <c r="K473" i="14"/>
  <c r="M472" i="14"/>
  <c r="K472" i="14"/>
  <c r="M471" i="14"/>
  <c r="K471" i="14"/>
  <c r="M470" i="14"/>
  <c r="K470" i="14"/>
  <c r="M469" i="14"/>
  <c r="K469" i="14"/>
  <c r="M468" i="14"/>
  <c r="K468" i="14"/>
  <c r="M467" i="14"/>
  <c r="K467" i="14"/>
  <c r="J466" i="14"/>
  <c r="I466" i="14"/>
  <c r="M465" i="14"/>
  <c r="K465" i="14"/>
  <c r="M464" i="14"/>
  <c r="K464" i="14"/>
  <c r="M463" i="14"/>
  <c r="K463" i="14"/>
  <c r="M462" i="14"/>
  <c r="K462" i="14"/>
  <c r="M461" i="14"/>
  <c r="K461" i="14"/>
  <c r="M460" i="14"/>
  <c r="K460" i="14"/>
  <c r="M459" i="14"/>
  <c r="K459" i="14"/>
  <c r="J458" i="14"/>
  <c r="I458" i="14"/>
  <c r="K458" i="14" s="1"/>
  <c r="M457" i="14"/>
  <c r="K457" i="14"/>
  <c r="M456" i="14"/>
  <c r="K456" i="14"/>
  <c r="M455" i="14"/>
  <c r="K455" i="14"/>
  <c r="M454" i="14"/>
  <c r="K454" i="14"/>
  <c r="M453" i="14"/>
  <c r="K453" i="14"/>
  <c r="M452" i="14"/>
  <c r="K452" i="14"/>
  <c r="M451" i="14"/>
  <c r="K451" i="14"/>
  <c r="J450" i="14"/>
  <c r="I450" i="14"/>
  <c r="M449" i="14"/>
  <c r="K449" i="14"/>
  <c r="M448" i="14"/>
  <c r="K448" i="14"/>
  <c r="M447" i="14"/>
  <c r="K447" i="14"/>
  <c r="M446" i="14"/>
  <c r="K446" i="14"/>
  <c r="M445" i="14"/>
  <c r="K445" i="14"/>
  <c r="M444" i="14"/>
  <c r="K444" i="14"/>
  <c r="M443" i="14"/>
  <c r="K443" i="14"/>
  <c r="M442" i="14"/>
  <c r="K442" i="14"/>
  <c r="M441" i="14"/>
  <c r="K441" i="14"/>
  <c r="J440" i="14"/>
  <c r="K440" i="14" s="1"/>
  <c r="I440" i="14"/>
  <c r="M439" i="14"/>
  <c r="K439" i="14"/>
  <c r="M438" i="14"/>
  <c r="K438" i="14"/>
  <c r="M437" i="14"/>
  <c r="K437" i="14"/>
  <c r="M436" i="14"/>
  <c r="K436" i="14"/>
  <c r="M435" i="14"/>
  <c r="K435" i="14"/>
  <c r="M434" i="14"/>
  <c r="K434" i="14"/>
  <c r="M433" i="14"/>
  <c r="K433" i="14"/>
  <c r="M432" i="14"/>
  <c r="K432" i="14"/>
  <c r="M431" i="14"/>
  <c r="K431" i="14"/>
  <c r="J430" i="14"/>
  <c r="K430" i="14" s="1"/>
  <c r="I430" i="14"/>
  <c r="M429" i="14"/>
  <c r="K429" i="14"/>
  <c r="M428" i="14"/>
  <c r="K428" i="14"/>
  <c r="M427" i="14"/>
  <c r="K427" i="14"/>
  <c r="M426" i="14"/>
  <c r="K426" i="14"/>
  <c r="M425" i="14"/>
  <c r="K425" i="14"/>
  <c r="M424" i="14"/>
  <c r="K424" i="14"/>
  <c r="M423" i="14"/>
  <c r="K423" i="14"/>
  <c r="J422" i="14"/>
  <c r="I422" i="14"/>
  <c r="M421" i="14"/>
  <c r="K421" i="14"/>
  <c r="M420" i="14"/>
  <c r="K420" i="14"/>
  <c r="M419" i="14"/>
  <c r="K419" i="14"/>
  <c r="M418" i="14"/>
  <c r="K418" i="14"/>
  <c r="M417" i="14"/>
  <c r="K417" i="14"/>
  <c r="J416" i="14"/>
  <c r="I416" i="14"/>
  <c r="M415" i="14"/>
  <c r="K415" i="14"/>
  <c r="M414" i="14"/>
  <c r="K414" i="14"/>
  <c r="M413" i="14"/>
  <c r="K413" i="14"/>
  <c r="M412" i="14"/>
  <c r="K412" i="14"/>
  <c r="M411" i="14"/>
  <c r="K411" i="14"/>
  <c r="M410" i="14"/>
  <c r="K410" i="14"/>
  <c r="M409" i="14"/>
  <c r="K409" i="14"/>
  <c r="M408" i="14"/>
  <c r="K408" i="14"/>
  <c r="M407" i="14"/>
  <c r="K407" i="14"/>
  <c r="J406" i="14"/>
  <c r="I406" i="14"/>
  <c r="K406" i="14" s="1"/>
  <c r="M405" i="14"/>
  <c r="K405" i="14"/>
  <c r="M404" i="14"/>
  <c r="K404" i="14"/>
  <c r="M403" i="14"/>
  <c r="K403" i="14"/>
  <c r="M402" i="14"/>
  <c r="K402" i="14"/>
  <c r="I402" i="14"/>
  <c r="J401" i="14"/>
  <c r="K401" i="14" s="1"/>
  <c r="I401" i="14"/>
  <c r="M400" i="14"/>
  <c r="K400" i="14"/>
  <c r="M399" i="14"/>
  <c r="K399" i="14"/>
  <c r="M397" i="14"/>
  <c r="K397" i="14"/>
  <c r="M396" i="14"/>
  <c r="K396" i="14"/>
  <c r="J395" i="14"/>
  <c r="M395" i="14" s="1"/>
  <c r="J394" i="14"/>
  <c r="I393" i="14"/>
  <c r="M392" i="14"/>
  <c r="K392" i="14"/>
  <c r="M391" i="14"/>
  <c r="K391" i="14"/>
  <c r="M390" i="14"/>
  <c r="K390" i="14"/>
  <c r="M389" i="14"/>
  <c r="K389" i="14"/>
  <c r="M388" i="14"/>
  <c r="K388" i="14"/>
  <c r="M387" i="14"/>
  <c r="K387" i="14"/>
  <c r="M386" i="14"/>
  <c r="K386" i="14"/>
  <c r="M385" i="14"/>
  <c r="K385" i="14"/>
  <c r="M384" i="14"/>
  <c r="K384" i="14"/>
  <c r="J383" i="14"/>
  <c r="I383" i="14"/>
  <c r="M382" i="14"/>
  <c r="K382" i="14"/>
  <c r="M381" i="14"/>
  <c r="K381" i="14"/>
  <c r="M380" i="14"/>
  <c r="K380" i="14"/>
  <c r="J379" i="14"/>
  <c r="I379" i="14"/>
  <c r="M378" i="14"/>
  <c r="K378" i="14"/>
  <c r="M377" i="14"/>
  <c r="K377" i="14"/>
  <c r="M376" i="14"/>
  <c r="K376" i="14"/>
  <c r="J375" i="14"/>
  <c r="K375" i="14" s="1"/>
  <c r="I375" i="14"/>
  <c r="M374" i="14"/>
  <c r="K374" i="14"/>
  <c r="M373" i="14"/>
  <c r="K373" i="14"/>
  <c r="M372" i="14"/>
  <c r="K372" i="14"/>
  <c r="M371" i="14"/>
  <c r="K371" i="14"/>
  <c r="M370" i="14"/>
  <c r="K370" i="14"/>
  <c r="M369" i="14"/>
  <c r="K369" i="14"/>
  <c r="M368" i="14"/>
  <c r="K368" i="14"/>
  <c r="M367" i="14"/>
  <c r="K367" i="14"/>
  <c r="M366" i="14"/>
  <c r="K366" i="14"/>
  <c r="M365" i="14"/>
  <c r="K365" i="14"/>
  <c r="J364" i="14"/>
  <c r="I364" i="14"/>
  <c r="M363" i="14"/>
  <c r="K363" i="14"/>
  <c r="K362" i="14"/>
  <c r="J362" i="14"/>
  <c r="I362" i="14"/>
  <c r="M361" i="14"/>
  <c r="K361" i="14"/>
  <c r="M360" i="14"/>
  <c r="K360" i="14"/>
  <c r="M359" i="14"/>
  <c r="K359" i="14"/>
  <c r="M358" i="14"/>
  <c r="K358" i="14"/>
  <c r="J357" i="14"/>
  <c r="I357" i="14"/>
  <c r="M355" i="14"/>
  <c r="K355" i="14"/>
  <c r="M354" i="14"/>
  <c r="K354" i="14"/>
  <c r="M353" i="14"/>
  <c r="K353" i="14"/>
  <c r="M352" i="14"/>
  <c r="K352" i="14"/>
  <c r="J351" i="14"/>
  <c r="K351" i="14" s="1"/>
  <c r="I351" i="14"/>
  <c r="M350" i="14"/>
  <c r="K350" i="14"/>
  <c r="J349" i="14"/>
  <c r="I349" i="14"/>
  <c r="K349" i="14" s="1"/>
  <c r="M348" i="14"/>
  <c r="K348" i="14"/>
  <c r="J347" i="14"/>
  <c r="I347" i="14"/>
  <c r="M346" i="14"/>
  <c r="K346" i="14"/>
  <c r="M345" i="14"/>
  <c r="K345" i="14"/>
  <c r="M344" i="14"/>
  <c r="K344" i="14"/>
  <c r="M343" i="14"/>
  <c r="K343" i="14"/>
  <c r="M342" i="14"/>
  <c r="K342" i="14"/>
  <c r="M341" i="14"/>
  <c r="K341" i="14"/>
  <c r="M340" i="14"/>
  <c r="K340" i="14"/>
  <c r="M339" i="14"/>
  <c r="K339" i="14"/>
  <c r="M338" i="14"/>
  <c r="K338" i="14"/>
  <c r="M337" i="14"/>
  <c r="K337" i="14"/>
  <c r="M336" i="14"/>
  <c r="K336" i="14"/>
  <c r="J335" i="14"/>
  <c r="K335" i="14" s="1"/>
  <c r="I335" i="14"/>
  <c r="I319" i="14" s="1"/>
  <c r="M334" i="14"/>
  <c r="K334" i="14"/>
  <c r="M333" i="14"/>
  <c r="K333" i="14"/>
  <c r="M332" i="14"/>
  <c r="K332" i="14"/>
  <c r="M331" i="14"/>
  <c r="K331" i="14"/>
  <c r="J330" i="14"/>
  <c r="I330" i="14"/>
  <c r="M329" i="14"/>
  <c r="J329" i="14"/>
  <c r="K329" i="14" s="1"/>
  <c r="J328" i="14"/>
  <c r="M328" i="14" s="1"/>
  <c r="M327" i="14"/>
  <c r="J327" i="14"/>
  <c r="K327" i="14" s="1"/>
  <c r="M326" i="14"/>
  <c r="K326" i="14"/>
  <c r="J326" i="14"/>
  <c r="I325" i="14"/>
  <c r="M324" i="14"/>
  <c r="K324" i="14"/>
  <c r="M323" i="14"/>
  <c r="K323" i="14"/>
  <c r="M322" i="14"/>
  <c r="K322" i="14"/>
  <c r="M321" i="14"/>
  <c r="K321" i="14"/>
  <c r="J320" i="14"/>
  <c r="K320" i="14" s="1"/>
  <c r="I320" i="14"/>
  <c r="K318" i="14"/>
  <c r="M317" i="14"/>
  <c r="K317" i="14"/>
  <c r="M316" i="14"/>
  <c r="K316" i="14"/>
  <c r="M315" i="14"/>
  <c r="K315" i="14"/>
  <c r="M314" i="14"/>
  <c r="K314" i="14"/>
  <c r="M313" i="14"/>
  <c r="K313" i="14"/>
  <c r="M312" i="14"/>
  <c r="K312" i="14"/>
  <c r="K311" i="14"/>
  <c r="J311" i="14"/>
  <c r="I311" i="14"/>
  <c r="M310" i="14"/>
  <c r="K310" i="14"/>
  <c r="M309" i="14"/>
  <c r="K309" i="14"/>
  <c r="M308" i="14"/>
  <c r="K308" i="14"/>
  <c r="M307" i="14"/>
  <c r="K307" i="14"/>
  <c r="M306" i="14"/>
  <c r="K306" i="14"/>
  <c r="J305" i="14"/>
  <c r="K305" i="14" s="1"/>
  <c r="I305" i="14"/>
  <c r="M304" i="14"/>
  <c r="K304" i="14"/>
  <c r="M303" i="14"/>
  <c r="K303" i="14"/>
  <c r="M302" i="14"/>
  <c r="K302" i="14"/>
  <c r="M301" i="14"/>
  <c r="K301" i="14"/>
  <c r="M300" i="14"/>
  <c r="K300" i="14"/>
  <c r="J299" i="14"/>
  <c r="K299" i="14" s="1"/>
  <c r="I299" i="14"/>
  <c r="I293" i="14" s="1"/>
  <c r="K293" i="14" s="1"/>
  <c r="M298" i="14"/>
  <c r="K298" i="14"/>
  <c r="M297" i="14"/>
  <c r="K297" i="14"/>
  <c r="M296" i="14"/>
  <c r="K296" i="14"/>
  <c r="M295" i="14"/>
  <c r="K295" i="14"/>
  <c r="J294" i="14"/>
  <c r="K294" i="14" s="1"/>
  <c r="I294" i="14"/>
  <c r="J293" i="14"/>
  <c r="J292" i="14"/>
  <c r="M292" i="14" s="1"/>
  <c r="I292" i="14"/>
  <c r="F292" i="14"/>
  <c r="E292" i="14"/>
  <c r="M291" i="14"/>
  <c r="K291" i="14"/>
  <c r="J291" i="14"/>
  <c r="F291" i="14"/>
  <c r="E291" i="14"/>
  <c r="J290" i="14"/>
  <c r="M290" i="14" s="1"/>
  <c r="F290" i="14"/>
  <c r="E290" i="14"/>
  <c r="K289" i="14"/>
  <c r="J289" i="14"/>
  <c r="M289" i="14" s="1"/>
  <c r="F289" i="14"/>
  <c r="E289" i="14"/>
  <c r="M288" i="14"/>
  <c r="J288" i="14"/>
  <c r="K288" i="14" s="1"/>
  <c r="F288" i="14"/>
  <c r="E288" i="14"/>
  <c r="I287" i="14"/>
  <c r="I286" i="14" s="1"/>
  <c r="M285" i="14"/>
  <c r="K285" i="14"/>
  <c r="M284" i="14"/>
  <c r="K284" i="14"/>
  <c r="M283" i="14"/>
  <c r="K283" i="14"/>
  <c r="M282" i="14"/>
  <c r="K282" i="14"/>
  <c r="J281" i="14"/>
  <c r="I281" i="14"/>
  <c r="I280" i="14"/>
  <c r="K278" i="14"/>
  <c r="K277" i="14"/>
  <c r="K276" i="14"/>
  <c r="K275" i="14"/>
  <c r="K274" i="14"/>
  <c r="K273" i="14"/>
  <c r="K272" i="14"/>
  <c r="K271" i="14"/>
  <c r="K270" i="14"/>
  <c r="K269" i="14"/>
  <c r="K268" i="14"/>
  <c r="K267" i="14"/>
  <c r="K266" i="14"/>
  <c r="J265" i="14"/>
  <c r="K265" i="14" s="1"/>
  <c r="I265" i="14"/>
  <c r="I264" i="14" s="1"/>
  <c r="M263" i="14"/>
  <c r="K263" i="14"/>
  <c r="M262" i="14"/>
  <c r="K262" i="14"/>
  <c r="M261" i="14"/>
  <c r="K261" i="14"/>
  <c r="M260" i="14"/>
  <c r="K260" i="14"/>
  <c r="M259" i="14"/>
  <c r="K259" i="14"/>
  <c r="M258" i="14"/>
  <c r="K258" i="14"/>
  <c r="M257" i="14"/>
  <c r="K257" i="14"/>
  <c r="M256" i="14"/>
  <c r="K256" i="14"/>
  <c r="M255" i="14"/>
  <c r="K255" i="14"/>
  <c r="M254" i="14"/>
  <c r="K254" i="14"/>
  <c r="M253" i="14"/>
  <c r="K253" i="14"/>
  <c r="J252" i="14"/>
  <c r="J250" i="14" s="1"/>
  <c r="K250" i="14" s="1"/>
  <c r="M251" i="14"/>
  <c r="K251" i="14"/>
  <c r="I250" i="14"/>
  <c r="M249" i="14"/>
  <c r="K249" i="14"/>
  <c r="M248" i="14"/>
  <c r="K248" i="14"/>
  <c r="M247" i="14"/>
  <c r="K247" i="14"/>
  <c r="N246" i="14"/>
  <c r="K246" i="14"/>
  <c r="J245" i="14"/>
  <c r="K245" i="14" s="1"/>
  <c r="I245" i="14"/>
  <c r="M244" i="14"/>
  <c r="K244" i="14"/>
  <c r="M243" i="14"/>
  <c r="K243" i="14"/>
  <c r="M242" i="14"/>
  <c r="K242" i="14"/>
  <c r="N241" i="14"/>
  <c r="K241" i="14"/>
  <c r="J240" i="14"/>
  <c r="K240" i="14" s="1"/>
  <c r="I240" i="14"/>
  <c r="J239" i="14"/>
  <c r="K239" i="14" s="1"/>
  <c r="M238" i="14"/>
  <c r="K238" i="14"/>
  <c r="I237" i="14"/>
  <c r="M236" i="14"/>
  <c r="K236" i="14"/>
  <c r="M235" i="14"/>
  <c r="K235" i="14"/>
  <c r="J234" i="14"/>
  <c r="K234" i="14" s="1"/>
  <c r="I233" i="14"/>
  <c r="J232" i="14"/>
  <c r="J231" i="14" s="1"/>
  <c r="K231" i="14" s="1"/>
  <c r="I231" i="14"/>
  <c r="M230" i="14"/>
  <c r="K230" i="14"/>
  <c r="J229" i="14"/>
  <c r="K229" i="14" s="1"/>
  <c r="I229" i="14"/>
  <c r="M228" i="14"/>
  <c r="K228" i="14"/>
  <c r="M227" i="14"/>
  <c r="K227" i="14"/>
  <c r="M226" i="14"/>
  <c r="K226" i="14"/>
  <c r="M225" i="14"/>
  <c r="K225" i="14"/>
  <c r="M224" i="14"/>
  <c r="K224" i="14"/>
  <c r="K223" i="14"/>
  <c r="M222" i="14"/>
  <c r="K222" i="14"/>
  <c r="M221" i="14"/>
  <c r="K221" i="14"/>
  <c r="J220" i="14"/>
  <c r="I220" i="14"/>
  <c r="M219" i="14"/>
  <c r="K219" i="14"/>
  <c r="J219" i="14"/>
  <c r="M218" i="14"/>
  <c r="K218" i="14"/>
  <c r="M217" i="14"/>
  <c r="K217" i="14"/>
  <c r="M216" i="14"/>
  <c r="K216" i="14"/>
  <c r="M215" i="14"/>
  <c r="K215" i="14"/>
  <c r="M214" i="14"/>
  <c r="K214" i="14"/>
  <c r="K213" i="14"/>
  <c r="J212" i="14"/>
  <c r="K212" i="14" s="1"/>
  <c r="I212" i="14"/>
  <c r="K211" i="14"/>
  <c r="J210" i="14"/>
  <c r="I210" i="14"/>
  <c r="M209" i="14"/>
  <c r="K209" i="14"/>
  <c r="M208" i="14"/>
  <c r="K208" i="14"/>
  <c r="M207" i="14"/>
  <c r="K207" i="14"/>
  <c r="M206" i="14"/>
  <c r="K206" i="14"/>
  <c r="M205" i="14"/>
  <c r="K205" i="14"/>
  <c r="J204" i="14"/>
  <c r="K204" i="14" s="1"/>
  <c r="I204" i="14"/>
  <c r="M203" i="14"/>
  <c r="K203" i="14"/>
  <c r="M202" i="14"/>
  <c r="K202" i="14"/>
  <c r="K201" i="14"/>
  <c r="J201" i="14"/>
  <c r="M201" i="14" s="1"/>
  <c r="I200" i="14"/>
  <c r="M199" i="14"/>
  <c r="K199" i="14"/>
  <c r="J198" i="14"/>
  <c r="K198" i="14" s="1"/>
  <c r="I198" i="14"/>
  <c r="M197" i="14"/>
  <c r="K197" i="14"/>
  <c r="M196" i="14"/>
  <c r="K196" i="14"/>
  <c r="M195" i="14"/>
  <c r="K195" i="14"/>
  <c r="K194" i="14"/>
  <c r="J193" i="14"/>
  <c r="K193" i="14" s="1"/>
  <c r="I193" i="14"/>
  <c r="M192" i="14"/>
  <c r="K192" i="14"/>
  <c r="M191" i="14"/>
  <c r="K191" i="14"/>
  <c r="M190" i="14"/>
  <c r="K190" i="14"/>
  <c r="M189" i="14"/>
  <c r="K189" i="14"/>
  <c r="J188" i="14"/>
  <c r="I188" i="14"/>
  <c r="K188" i="14" s="1"/>
  <c r="M187" i="14"/>
  <c r="K187" i="14"/>
  <c r="M186" i="14"/>
  <c r="K186" i="14"/>
  <c r="M185" i="14"/>
  <c r="K185" i="14"/>
  <c r="M184" i="14"/>
  <c r="K184" i="14"/>
  <c r="M183" i="14"/>
  <c r="K183" i="14"/>
  <c r="M182" i="14"/>
  <c r="K182" i="14"/>
  <c r="M181" i="14"/>
  <c r="K181" i="14"/>
  <c r="M180" i="14"/>
  <c r="K180" i="14"/>
  <c r="M179" i="14"/>
  <c r="K179" i="14"/>
  <c r="M178" i="14"/>
  <c r="K178" i="14"/>
  <c r="M177" i="14"/>
  <c r="K177" i="14"/>
  <c r="J176" i="14"/>
  <c r="K176" i="14" s="1"/>
  <c r="I176" i="14"/>
  <c r="M175" i="14"/>
  <c r="K175" i="14"/>
  <c r="M174" i="14"/>
  <c r="K174" i="14"/>
  <c r="M173" i="14"/>
  <c r="K173" i="14"/>
  <c r="M172" i="14"/>
  <c r="K172" i="14"/>
  <c r="M171" i="14"/>
  <c r="K171" i="14"/>
  <c r="M170" i="14"/>
  <c r="K170" i="14"/>
  <c r="M169" i="14"/>
  <c r="K169" i="14"/>
  <c r="J168" i="14"/>
  <c r="I168" i="14"/>
  <c r="K168" i="14" s="1"/>
  <c r="M167" i="14"/>
  <c r="K167" i="14"/>
  <c r="M166" i="14"/>
  <c r="K166" i="14"/>
  <c r="M165" i="14"/>
  <c r="K165" i="14"/>
  <c r="M164" i="14"/>
  <c r="K164" i="14"/>
  <c r="K163" i="14"/>
  <c r="J162" i="14"/>
  <c r="J160" i="14" s="1"/>
  <c r="M161" i="14"/>
  <c r="K161" i="14"/>
  <c r="I160" i="14"/>
  <c r="M159" i="14"/>
  <c r="K159" i="14"/>
  <c r="K158" i="14"/>
  <c r="M157" i="14"/>
  <c r="J157" i="14"/>
  <c r="K157" i="14" s="1"/>
  <c r="I156" i="14"/>
  <c r="M155" i="14"/>
  <c r="K155" i="14"/>
  <c r="M154" i="14"/>
  <c r="K154" i="14"/>
  <c r="M153" i="14"/>
  <c r="K153" i="14"/>
  <c r="M152" i="14"/>
  <c r="K152" i="14"/>
  <c r="M151" i="14"/>
  <c r="K151" i="14"/>
  <c r="M150" i="14"/>
  <c r="K150" i="14"/>
  <c r="M149" i="14"/>
  <c r="K149" i="14"/>
  <c r="M148" i="14"/>
  <c r="K148" i="14"/>
  <c r="M147" i="14"/>
  <c r="K147" i="14"/>
  <c r="M146" i="14"/>
  <c r="K146" i="14"/>
  <c r="J145" i="14"/>
  <c r="I145" i="14"/>
  <c r="K145" i="14" s="1"/>
  <c r="K144" i="14"/>
  <c r="J143" i="14"/>
  <c r="I143" i="14"/>
  <c r="K143" i="14" s="1"/>
  <c r="N142" i="14"/>
  <c r="K142" i="14"/>
  <c r="N141" i="14"/>
  <c r="K141" i="14"/>
  <c r="K140" i="14"/>
  <c r="J139" i="14"/>
  <c r="K139" i="14" s="1"/>
  <c r="I139" i="14"/>
  <c r="M138" i="14"/>
  <c r="K138" i="14"/>
  <c r="M137" i="14"/>
  <c r="K137" i="14"/>
  <c r="M136" i="14"/>
  <c r="K136" i="14"/>
  <c r="M135" i="14"/>
  <c r="K135" i="14"/>
  <c r="M134" i="14"/>
  <c r="K134" i="14"/>
  <c r="J133" i="14"/>
  <c r="K133" i="14" s="1"/>
  <c r="I133" i="14"/>
  <c r="M132" i="14"/>
  <c r="K132" i="14"/>
  <c r="M131" i="14"/>
  <c r="K131" i="14"/>
  <c r="M130" i="14"/>
  <c r="K130" i="14"/>
  <c r="M129" i="14"/>
  <c r="K129" i="14"/>
  <c r="M128" i="14"/>
  <c r="K128" i="14"/>
  <c r="J127" i="14"/>
  <c r="K127" i="14" s="1"/>
  <c r="I127" i="14"/>
  <c r="M126" i="14"/>
  <c r="K126" i="14"/>
  <c r="M125" i="14"/>
  <c r="K125" i="14"/>
  <c r="M124" i="14"/>
  <c r="K124" i="14"/>
  <c r="M123" i="14"/>
  <c r="K123" i="14"/>
  <c r="M122" i="14"/>
  <c r="K122" i="14"/>
  <c r="M121" i="14"/>
  <c r="K121" i="14"/>
  <c r="M120" i="14"/>
  <c r="K120" i="14"/>
  <c r="J119" i="14"/>
  <c r="K119" i="14" s="1"/>
  <c r="I119" i="14"/>
  <c r="K118" i="14"/>
  <c r="J117" i="14"/>
  <c r="K117" i="14" s="1"/>
  <c r="M116" i="14"/>
  <c r="K116" i="14"/>
  <c r="M115" i="14"/>
  <c r="K115" i="14"/>
  <c r="J114" i="14"/>
  <c r="K114" i="14" s="1"/>
  <c r="I114" i="14"/>
  <c r="M113" i="14"/>
  <c r="J113" i="14"/>
  <c r="J110" i="14" s="1"/>
  <c r="M112" i="14"/>
  <c r="K112" i="14"/>
  <c r="M111" i="14"/>
  <c r="I110" i="14"/>
  <c r="M109" i="14"/>
  <c r="K109" i="14"/>
  <c r="M108" i="14"/>
  <c r="K108" i="14"/>
  <c r="M107" i="14"/>
  <c r="K107" i="14"/>
  <c r="K106" i="14"/>
  <c r="J105" i="14"/>
  <c r="K105" i="14" s="1"/>
  <c r="M104" i="14"/>
  <c r="K104" i="14"/>
  <c r="J103" i="14"/>
  <c r="K103" i="14" s="1"/>
  <c r="M102" i="14"/>
  <c r="K102" i="14"/>
  <c r="M101" i="14"/>
  <c r="K101" i="14"/>
  <c r="M100" i="14"/>
  <c r="K100" i="14"/>
  <c r="I99" i="14"/>
  <c r="M98" i="14"/>
  <c r="K98" i="14"/>
  <c r="M97" i="14"/>
  <c r="K97" i="14"/>
  <c r="M96" i="14"/>
  <c r="K96" i="14"/>
  <c r="J95" i="14"/>
  <c r="I95" i="14"/>
  <c r="K95" i="14" s="1"/>
  <c r="M94" i="14"/>
  <c r="K94" i="14"/>
  <c r="M93" i="14"/>
  <c r="K93" i="14"/>
  <c r="M92" i="14"/>
  <c r="K92" i="14"/>
  <c r="M91" i="14"/>
  <c r="K91" i="14"/>
  <c r="M90" i="14"/>
  <c r="K90" i="14"/>
  <c r="M89" i="14"/>
  <c r="K89" i="14"/>
  <c r="J88" i="14"/>
  <c r="K88" i="14" s="1"/>
  <c r="I88" i="14"/>
  <c r="M87" i="14"/>
  <c r="K87" i="14"/>
  <c r="M86" i="14"/>
  <c r="K86" i="14"/>
  <c r="M85" i="14"/>
  <c r="K85" i="14"/>
  <c r="M84" i="14"/>
  <c r="K84" i="14"/>
  <c r="M83" i="14"/>
  <c r="K83" i="14"/>
  <c r="M82" i="14"/>
  <c r="K82" i="14"/>
  <c r="J81" i="14"/>
  <c r="K81" i="14" s="1"/>
  <c r="I81" i="14"/>
  <c r="M80" i="14"/>
  <c r="K80" i="14"/>
  <c r="M79" i="14"/>
  <c r="K79" i="14"/>
  <c r="M78" i="14"/>
  <c r="K78" i="14"/>
  <c r="M77" i="14"/>
  <c r="K77" i="14"/>
  <c r="M76" i="14"/>
  <c r="K76" i="14"/>
  <c r="M75" i="14"/>
  <c r="K75" i="14"/>
  <c r="M74" i="14"/>
  <c r="K74" i="14"/>
  <c r="M73" i="14"/>
  <c r="K73" i="14"/>
  <c r="N71" i="14"/>
  <c r="M70" i="14"/>
  <c r="K70" i="14"/>
  <c r="M69" i="14"/>
  <c r="K69" i="14"/>
  <c r="M68" i="14"/>
  <c r="K68" i="14"/>
  <c r="M67" i="14"/>
  <c r="K67" i="14"/>
  <c r="J67" i="14"/>
  <c r="M66" i="14"/>
  <c r="J66" i="14"/>
  <c r="J65" i="14" s="1"/>
  <c r="K65" i="14" s="1"/>
  <c r="I65" i="14"/>
  <c r="M64" i="14"/>
  <c r="K64" i="14"/>
  <c r="M63" i="14"/>
  <c r="K63" i="14"/>
  <c r="M62" i="14"/>
  <c r="K62" i="14"/>
  <c r="M61" i="14"/>
  <c r="K61" i="14"/>
  <c r="M60" i="14"/>
  <c r="K60" i="14"/>
  <c r="M59" i="14"/>
  <c r="K59" i="14"/>
  <c r="M58" i="14"/>
  <c r="K58" i="14"/>
  <c r="M57" i="14"/>
  <c r="K57" i="14"/>
  <c r="M56" i="14"/>
  <c r="K56" i="14"/>
  <c r="M55" i="14"/>
  <c r="K55" i="14"/>
  <c r="M54" i="14"/>
  <c r="K54" i="14"/>
  <c r="K53" i="14"/>
  <c r="J52" i="14"/>
  <c r="I52" i="14"/>
  <c r="M51" i="14"/>
  <c r="K51" i="14"/>
  <c r="M50" i="14"/>
  <c r="K50" i="14"/>
  <c r="M49" i="14"/>
  <c r="K49" i="14"/>
  <c r="J48" i="14"/>
  <c r="I48" i="14"/>
  <c r="M47" i="14"/>
  <c r="K47" i="14"/>
  <c r="M46" i="14"/>
  <c r="K46" i="14"/>
  <c r="M45" i="14"/>
  <c r="K45" i="14"/>
  <c r="M44" i="14"/>
  <c r="K44" i="14"/>
  <c r="K43" i="14"/>
  <c r="K42" i="14"/>
  <c r="M41" i="14"/>
  <c r="K41" i="14"/>
  <c r="M40" i="14"/>
  <c r="K40" i="14"/>
  <c r="J39" i="14"/>
  <c r="K39" i="14" s="1"/>
  <c r="M38" i="14"/>
  <c r="K38" i="14"/>
  <c r="M37" i="14"/>
  <c r="K37" i="14"/>
  <c r="J36" i="14"/>
  <c r="I36" i="14"/>
  <c r="N34" i="14"/>
  <c r="K34" i="14"/>
  <c r="M33" i="14"/>
  <c r="K33" i="14"/>
  <c r="J32" i="14"/>
  <c r="I32" i="14"/>
  <c r="M31" i="14"/>
  <c r="K31" i="14"/>
  <c r="M30" i="14"/>
  <c r="K30" i="14"/>
  <c r="K29" i="14"/>
  <c r="M28" i="14"/>
  <c r="K28" i="14"/>
  <c r="M27" i="14"/>
  <c r="K27" i="14"/>
  <c r="K26" i="14"/>
  <c r="M25" i="14"/>
  <c r="K25" i="14"/>
  <c r="M24" i="14"/>
  <c r="K24" i="14"/>
  <c r="K23" i="14"/>
  <c r="M22" i="14"/>
  <c r="K22" i="14"/>
  <c r="M21" i="14"/>
  <c r="K21" i="14"/>
  <c r="K20" i="14"/>
  <c r="M19" i="14"/>
  <c r="K19" i="14"/>
  <c r="M18" i="14"/>
  <c r="K18" i="14"/>
  <c r="K17" i="14"/>
  <c r="M16" i="14"/>
  <c r="K16" i="14"/>
  <c r="M15" i="14"/>
  <c r="K15" i="14"/>
  <c r="M13" i="14"/>
  <c r="K13" i="14"/>
  <c r="M12" i="14"/>
  <c r="K12" i="14"/>
  <c r="J11" i="14"/>
  <c r="I11" i="14"/>
  <c r="M117" i="14" l="1"/>
  <c r="M239" i="14"/>
  <c r="K281" i="14"/>
  <c r="K328" i="14"/>
  <c r="K347" i="14"/>
  <c r="J398" i="14"/>
  <c r="M401" i="14"/>
  <c r="K493" i="14"/>
  <c r="K495" i="14"/>
  <c r="I500" i="14"/>
  <c r="J526" i="14"/>
  <c r="M528" i="14"/>
  <c r="M532" i="14"/>
  <c r="I604" i="14"/>
  <c r="K604" i="14" s="1"/>
  <c r="I650" i="14"/>
  <c r="K738" i="14"/>
  <c r="M39" i="14"/>
  <c r="M105" i="14"/>
  <c r="K11" i="14"/>
  <c r="K210" i="14"/>
  <c r="M234" i="14"/>
  <c r="J325" i="14"/>
  <c r="K330" i="14"/>
  <c r="K379" i="14"/>
  <c r="J393" i="14"/>
  <c r="K393" i="14" s="1"/>
  <c r="I398" i="14"/>
  <c r="K398" i="14" s="1"/>
  <c r="K450" i="14"/>
  <c r="K466" i="14"/>
  <c r="K496" i="14"/>
  <c r="J500" i="14"/>
  <c r="K500" i="14" s="1"/>
  <c r="K527" i="14"/>
  <c r="J556" i="14"/>
  <c r="K556" i="14" s="1"/>
  <c r="K613" i="14"/>
  <c r="K651" i="14"/>
  <c r="K665" i="14"/>
  <c r="K697" i="14"/>
  <c r="K757" i="14"/>
  <c r="K781" i="14"/>
  <c r="I690" i="14"/>
  <c r="I689" i="14" s="1"/>
  <c r="M689" i="14" s="1"/>
  <c r="K48" i="14"/>
  <c r="K52" i="14"/>
  <c r="J99" i="14"/>
  <c r="K99" i="14" s="1"/>
  <c r="M103" i="14"/>
  <c r="K110" i="14"/>
  <c r="J237" i="14"/>
  <c r="K237" i="14" s="1"/>
  <c r="K292" i="14"/>
  <c r="K395" i="14"/>
  <c r="I525" i="14"/>
  <c r="K553" i="14"/>
  <c r="K680" i="14"/>
  <c r="K709" i="14"/>
  <c r="K713" i="14"/>
  <c r="K716" i="14"/>
  <c r="K719" i="14"/>
  <c r="K728" i="14"/>
  <c r="I750" i="14"/>
  <c r="K793" i="14"/>
  <c r="K32" i="14"/>
  <c r="K422" i="14"/>
  <c r="K416" i="14"/>
  <c r="K383" i="14"/>
  <c r="K364" i="14"/>
  <c r="K220" i="14"/>
  <c r="K160" i="14"/>
  <c r="I35" i="14"/>
  <c r="K796" i="14"/>
  <c r="J319" i="14"/>
  <c r="K319" i="14" s="1"/>
  <c r="K325" i="14"/>
  <c r="J565" i="14"/>
  <c r="K565" i="14" s="1"/>
  <c r="K566" i="14"/>
  <c r="K526" i="14"/>
  <c r="J525" i="14"/>
  <c r="K525" i="14" s="1"/>
  <c r="K36" i="14"/>
  <c r="K66" i="14"/>
  <c r="K162" i="14"/>
  <c r="J200" i="14"/>
  <c r="K200" i="14" s="1"/>
  <c r="K232" i="14"/>
  <c r="K252" i="14"/>
  <c r="J280" i="14"/>
  <c r="K290" i="14"/>
  <c r="K357" i="14"/>
  <c r="K394" i="14"/>
  <c r="M496" i="14"/>
  <c r="M527" i="14"/>
  <c r="K530" i="14"/>
  <c r="K564" i="14"/>
  <c r="K578" i="14"/>
  <c r="J712" i="14"/>
  <c r="K712" i="14" s="1"/>
  <c r="J156" i="14"/>
  <c r="K156" i="14" s="1"/>
  <c r="M162" i="14"/>
  <c r="M232" i="14"/>
  <c r="M252" i="14"/>
  <c r="J264" i="14"/>
  <c r="J287" i="14"/>
  <c r="M394" i="14"/>
  <c r="M578" i="14"/>
  <c r="J650" i="14"/>
  <c r="J690" i="14"/>
  <c r="J750" i="14"/>
  <c r="K750" i="14" s="1"/>
  <c r="J233" i="14"/>
  <c r="K233" i="14" s="1"/>
  <c r="K113" i="14"/>
  <c r="K534" i="14"/>
  <c r="K650" i="14" l="1"/>
  <c r="J356" i="14"/>
  <c r="K356" i="14" s="1"/>
  <c r="I356" i="14"/>
  <c r="I279" i="14" s="1"/>
  <c r="I10" i="14"/>
  <c r="I9" i="14" s="1"/>
  <c r="J689" i="14"/>
  <c r="K689" i="14" s="1"/>
  <c r="K690" i="14"/>
  <c r="J279" i="14"/>
  <c r="K279" i="14" s="1"/>
  <c r="K280" i="14"/>
  <c r="J286" i="14"/>
  <c r="K286" i="14" s="1"/>
  <c r="K287" i="14"/>
  <c r="M264" i="14"/>
  <c r="M9" i="14" s="1"/>
  <c r="K264" i="14"/>
  <c r="J35" i="14"/>
  <c r="K35" i="14" l="1"/>
  <c r="J10" i="14"/>
  <c r="K9" i="14" l="1"/>
  <c r="J9" i="14"/>
</calcChain>
</file>

<file path=xl/sharedStrings.xml><?xml version="1.0" encoding="utf-8"?>
<sst xmlns="http://schemas.openxmlformats.org/spreadsheetml/2006/main" count="2187" uniqueCount="1315">
  <si>
    <t>наименование мерпориятий</t>
  </si>
  <si>
    <t>план</t>
  </si>
  <si>
    <t>факт</t>
  </si>
  <si>
    <t>отчет о прибылях и убытках</t>
  </si>
  <si>
    <t>отклонение</t>
  </si>
  <si>
    <t>причины отклонения</t>
  </si>
  <si>
    <t>информация о фактических условиях и размерах финансирования инвсетиционной программы, тыс.тенге</t>
  </si>
  <si>
    <t>собственные средства</t>
  </si>
  <si>
    <t>прибыль</t>
  </si>
  <si>
    <t>заемные средства</t>
  </si>
  <si>
    <t>разъяснение причин отклонения фактических показателей от показателей утвержденной инвестиционной программы</t>
  </si>
  <si>
    <t>бюджетные средства</t>
  </si>
  <si>
    <t>факт прошлого года</t>
  </si>
  <si>
    <t>факт текущего года</t>
  </si>
  <si>
    <t>количество в натуральных показателях</t>
  </si>
  <si>
    <t>Наименование субъекта - АО "ЖезказганскаяРЭК"</t>
  </si>
  <si>
    <t>Вид деятельности - услуги по передаче и распределению электроэнергии</t>
  </si>
  <si>
    <t>Информация о сопоставлении фактических показателей исполнения инвестиционной программы с показателями, утвержденными в инвестиционной программе</t>
  </si>
  <si>
    <t>сумма инвсетиционной программы, тыс.тенге</t>
  </si>
  <si>
    <t>см.пояснительную записку</t>
  </si>
  <si>
    <t>шт</t>
  </si>
  <si>
    <t>6.1</t>
  </si>
  <si>
    <t>8.1</t>
  </si>
  <si>
    <t>9.1</t>
  </si>
  <si>
    <t>10.1</t>
  </si>
  <si>
    <t>11.1</t>
  </si>
  <si>
    <t>12.1</t>
  </si>
  <si>
    <t>13.1</t>
  </si>
  <si>
    <t>14.1</t>
  </si>
  <si>
    <t>см. приложение 1 к пояснительной записке</t>
  </si>
  <si>
    <t>к-т</t>
  </si>
  <si>
    <t>6.2</t>
  </si>
  <si>
    <t>6.3</t>
  </si>
  <si>
    <t>услуги по передаче и распределению электрической энергии</t>
  </si>
  <si>
    <t>приложено к отчету по исполнению инвестиционной программы</t>
  </si>
  <si>
    <t>10.2</t>
  </si>
  <si>
    <t>14.2</t>
  </si>
  <si>
    <t>амортиза-ция</t>
  </si>
  <si>
    <t>8</t>
  </si>
  <si>
    <t>кт</t>
  </si>
  <si>
    <t>тн</t>
  </si>
  <si>
    <t>1.1</t>
  </si>
  <si>
    <t>1.2</t>
  </si>
  <si>
    <t>1.3</t>
  </si>
  <si>
    <t>1.4</t>
  </si>
  <si>
    <t>1.5</t>
  </si>
  <si>
    <t>9</t>
  </si>
  <si>
    <t>13</t>
  </si>
  <si>
    <t>Частичная реконструкция ПС-220/35/6 кВ "Жайрем"</t>
  </si>
  <si>
    <t>Частичная реконструкция ПС-220/35/10 кВ "Жана-Арка"</t>
  </si>
  <si>
    <t>Автотранспорт, в том числе:</t>
  </si>
  <si>
    <t>СК 26.1-2.3 стойка ж/б коническая с/стойкая с гидроизоляцией</t>
  </si>
  <si>
    <t>Металлоконструкции к опоре ПБ 220-1 без лестниц оцинк.</t>
  </si>
  <si>
    <t>АР-6 анкерный ригель ж/б</t>
  </si>
  <si>
    <t>Деталь крепления ригеля КР-6 оцинк.</t>
  </si>
  <si>
    <t>СК 22. 1-2.3 стойка ж/б коническая с/стойкая с гидроизоляцией</t>
  </si>
  <si>
    <t>АР-5 анкерный ригель ж/б</t>
  </si>
  <si>
    <t>Провод АС-95/16</t>
  </si>
  <si>
    <t xml:space="preserve">Деталь крепления ригеля КР-5 оцинк. </t>
  </si>
  <si>
    <t>СВ 164-12 стойка ж/б вибрированная с/стойкая с гидроизоляцией</t>
  </si>
  <si>
    <t>СВ 164-2 стойка ж/б вибрированная с/стойкая с гидроизоляцией</t>
  </si>
  <si>
    <t>Металлоконструкции к опоре ПБ 35-1В без лестниц, оцинк.</t>
  </si>
  <si>
    <t>U-образный болт АН-4</t>
  </si>
  <si>
    <t>АР-7 анкерный ригель ж/б</t>
  </si>
  <si>
    <t>Анкер цилиндрический АЦ-1</t>
  </si>
  <si>
    <t xml:space="preserve">Провод АС-70 </t>
  </si>
  <si>
    <t>Деталь крепления ригеля КР-7 оцинк.</t>
  </si>
  <si>
    <t>Модернизация оборудования связи, в том числе:</t>
  </si>
  <si>
    <t>усл</t>
  </si>
  <si>
    <t>Ящик зажимов ЯЗ-60</t>
  </si>
  <si>
    <t>Материалы для замены опор на ВЛ-220/110/35 кВ, в том числе:</t>
  </si>
  <si>
    <t>ВЛ-220 кВ "Каражал-Барсенгир", в том числе:</t>
  </si>
  <si>
    <t>СК 26. 1-1.3 стойка ж/б коническая с/стойкая с гидроизоляцией</t>
  </si>
  <si>
    <t>Металлоконструкции к опоре ПБ 110.4 без лестниц оцинк.</t>
  </si>
  <si>
    <t>12</t>
  </si>
  <si>
    <t>Металлоконструкции к опоре ПБ 110.11 без лестниц оцинк.</t>
  </si>
  <si>
    <t>Гаситель вибрации ГПГ 1.6-11-450А/16-20</t>
  </si>
  <si>
    <t>ВЛ-35 кВ "Улытау - Коргасын", в том числе:</t>
  </si>
  <si>
    <t>ВЛ-35 кВ "ГПП Никольская-Центральная", в том числе:</t>
  </si>
  <si>
    <t>ВЛ-35 кВ "Центральная-Байконур", в том числе:</t>
  </si>
  <si>
    <t>Металлоконструкции к опоре УБ 35-1 в комплекте с оттяжками, клин-коушем, оцинк.</t>
  </si>
  <si>
    <t>Узел крепления КГП-7-2В</t>
  </si>
  <si>
    <t>ВЛ-35 кВ "Улытау-Сарлык", в том числе:</t>
  </si>
  <si>
    <t>ВЛ-35 кВ "Алгабас-Урожайная", в том числе:</t>
  </si>
  <si>
    <t>ВЛ-35 кВ "Талап-Аккенсе", в том числе:</t>
  </si>
  <si>
    <t>ВЛ-35 кВ "Сарыкенгир-Алгабас", в том числе:</t>
  </si>
  <si>
    <t>ВЛ-35 кВ "ЖТЭЦ-Талап", в том числе:</t>
  </si>
  <si>
    <t>ВЛ-35 кВ "Актас-Байконур", в том числе:</t>
  </si>
  <si>
    <t>ВЛ-35 кВ "Байконур-Сатпаево", в том числе:</t>
  </si>
  <si>
    <t>ВЛ-35 кВ "Жайрем-Женис", в том числе:</t>
  </si>
  <si>
    <t>ВЛ-35 кВ "Жайрем-Кенжебай", в том числе:</t>
  </si>
  <si>
    <t>ВЛ-35 кВ "Жана Арка-Дружба", в том числе:</t>
  </si>
  <si>
    <t>Ушко однолапчатое У 1-7-16</t>
  </si>
  <si>
    <t>Зажим ПГН 2-6</t>
  </si>
  <si>
    <t>Гасители вибрации ГПГ-0,8-9,1-350А/10-13</t>
  </si>
  <si>
    <t>Изоляторы ПС-70</t>
  </si>
  <si>
    <t>ВЛ-35 кВ "Клыч-Актау", в том числе:</t>
  </si>
  <si>
    <t>ВЛ-35 кВ "Жайрем-Берлистык", в том числе:</t>
  </si>
  <si>
    <t>ВЛ-35 кВ "Жайрем-Тузкольский водозабор", в том числе:</t>
  </si>
  <si>
    <t>Цемент М-400</t>
  </si>
  <si>
    <t>ВЛ-6 кВ яч.№44 "3-й подъём" от ПС-220/35/6кВ "Жайрем", в том числе:</t>
  </si>
  <si>
    <t>СВ-105-3,5 стойка ж/б вибрированная с/стойкая с гидроизоляцией</t>
  </si>
  <si>
    <t>Траверса ТМ-1</t>
  </si>
  <si>
    <t>Изоляторы ШС-10</t>
  </si>
  <si>
    <t>Полиэтиленовые колпачки К-7</t>
  </si>
  <si>
    <t>ВЛ-6 кВ яч.№18 "3-й подъём" от ПС-220/35/6кВ "Жайрем", в том числе:</t>
  </si>
  <si>
    <t>ВЛ-6 кВ яч.№34 "Склад ВВ" от ПС-220/35/6кВ "Жайрем", в том числе:</t>
  </si>
  <si>
    <t>ВЛ-6 кВ яч.№5 "Совхоз" от ПС-35/6кВ "Клыч", в том числе:</t>
  </si>
  <si>
    <t>Узел крепления КГП-7-1</t>
  </si>
  <si>
    <t>кг</t>
  </si>
  <si>
    <t>Зажим серьга СР-7-16</t>
  </si>
  <si>
    <t>Поддерживающий зажим ПГН -2-6</t>
  </si>
  <si>
    <t>ВЛ-0,4 кВ пос.Кенгир, в том числе:</t>
  </si>
  <si>
    <t>м</t>
  </si>
  <si>
    <t>Зажим поддерживающий SO 270</t>
  </si>
  <si>
    <t>Сталь полосовая 40х4 мм</t>
  </si>
  <si>
    <t>Крюк КН-18</t>
  </si>
  <si>
    <t>Краска черная НЦ</t>
  </si>
  <si>
    <t>Растворитель 647</t>
  </si>
  <si>
    <t>СВ 105-3,5 стойка ж/б вибрированная с/стойкая с гидроизоляцией</t>
  </si>
  <si>
    <t>Кронштейн У-1</t>
  </si>
  <si>
    <t>Материалы для замены КЛ-10 кВ распред.сетей г.Приозёрск, в том числе:</t>
  </si>
  <si>
    <t>Кабель АСБЛ-3х120</t>
  </si>
  <si>
    <t>Гильзы ГА-120мм</t>
  </si>
  <si>
    <t>Труба  асбестовая ф100мм</t>
  </si>
  <si>
    <t>10</t>
  </si>
  <si>
    <t>11</t>
  </si>
  <si>
    <t>14</t>
  </si>
  <si>
    <t>15.1</t>
  </si>
  <si>
    <t>16</t>
  </si>
  <si>
    <t>16.1</t>
  </si>
  <si>
    <t>16.2</t>
  </si>
  <si>
    <t>17</t>
  </si>
  <si>
    <t>17.1</t>
  </si>
  <si>
    <t>18</t>
  </si>
  <si>
    <t>18.1</t>
  </si>
  <si>
    <t>18.2</t>
  </si>
  <si>
    <t>19</t>
  </si>
  <si>
    <t>19.1</t>
  </si>
  <si>
    <t>19.2</t>
  </si>
  <si>
    <t>20</t>
  </si>
  <si>
    <t>20.1</t>
  </si>
  <si>
    <t>20.2</t>
  </si>
  <si>
    <t>22</t>
  </si>
  <si>
    <t>24</t>
  </si>
  <si>
    <t>24.1</t>
  </si>
  <si>
    <t>25</t>
  </si>
  <si>
    <t>26</t>
  </si>
  <si>
    <t>26.1</t>
  </si>
  <si>
    <t>27</t>
  </si>
  <si>
    <t>27.1</t>
  </si>
  <si>
    <t>28.1</t>
  </si>
  <si>
    <t>29.1</t>
  </si>
  <si>
    <t>30</t>
  </si>
  <si>
    <t>30.1</t>
  </si>
  <si>
    <t>30.2</t>
  </si>
  <si>
    <t>30.3</t>
  </si>
  <si>
    <t>30.4</t>
  </si>
  <si>
    <t>31</t>
  </si>
  <si>
    <t>31.1</t>
  </si>
  <si>
    <t>32</t>
  </si>
  <si>
    <t>32.1</t>
  </si>
  <si>
    <t>33</t>
  </si>
  <si>
    <t>33.1</t>
  </si>
  <si>
    <t>33.2</t>
  </si>
  <si>
    <t>33.3</t>
  </si>
  <si>
    <t>34.1</t>
  </si>
  <si>
    <t>34.2</t>
  </si>
  <si>
    <t>35.1</t>
  </si>
  <si>
    <t>35.2</t>
  </si>
  <si>
    <t>36.1</t>
  </si>
  <si>
    <t>36.2</t>
  </si>
  <si>
    <t>37.1</t>
  </si>
  <si>
    <t>37.2</t>
  </si>
  <si>
    <t>38.1</t>
  </si>
  <si>
    <t>39.1</t>
  </si>
  <si>
    <t>40.1</t>
  </si>
  <si>
    <t>41.1</t>
  </si>
  <si>
    <t>42.1</t>
  </si>
  <si>
    <t>42.2</t>
  </si>
  <si>
    <t>43.1</t>
  </si>
  <si>
    <t>44.1</t>
  </si>
  <si>
    <t>45</t>
  </si>
  <si>
    <t>45.1</t>
  </si>
  <si>
    <t>45.2</t>
  </si>
  <si>
    <t>45.3</t>
  </si>
  <si>
    <t>46</t>
  </si>
  <si>
    <t>46.1</t>
  </si>
  <si>
    <t>46.2</t>
  </si>
  <si>
    <t>47</t>
  </si>
  <si>
    <t>47.1</t>
  </si>
  <si>
    <t>48</t>
  </si>
  <si>
    <t>48.1</t>
  </si>
  <si>
    <t>48.2</t>
  </si>
  <si>
    <t>48.3</t>
  </si>
  <si>
    <t>48.4</t>
  </si>
  <si>
    <t>48.5</t>
  </si>
  <si>
    <t>48.6</t>
  </si>
  <si>
    <t>48.7</t>
  </si>
  <si>
    <t>49</t>
  </si>
  <si>
    <t>49.1</t>
  </si>
  <si>
    <t>50</t>
  </si>
  <si>
    <t>50.1</t>
  </si>
  <si>
    <t>51</t>
  </si>
  <si>
    <t>51.1</t>
  </si>
  <si>
    <t>51.2</t>
  </si>
  <si>
    <t>51.3</t>
  </si>
  <si>
    <t>51.4</t>
  </si>
  <si>
    <t>52</t>
  </si>
  <si>
    <t>52.1</t>
  </si>
  <si>
    <t>52.2</t>
  </si>
  <si>
    <t>52.3</t>
  </si>
  <si>
    <t>52.4</t>
  </si>
  <si>
    <t>53</t>
  </si>
  <si>
    <t>53.1</t>
  </si>
  <si>
    <t>54</t>
  </si>
  <si>
    <t>54.1</t>
  </si>
  <si>
    <t>54.2</t>
  </si>
  <si>
    <t>54.3</t>
  </si>
  <si>
    <t>54.4</t>
  </si>
  <si>
    <t>54.5</t>
  </si>
  <si>
    <t>54.6</t>
  </si>
  <si>
    <t>54.7</t>
  </si>
  <si>
    <t>55</t>
  </si>
  <si>
    <t>55.1</t>
  </si>
  <si>
    <t>55.2</t>
  </si>
  <si>
    <t>55.3</t>
  </si>
  <si>
    <t>56</t>
  </si>
  <si>
    <t>56.1</t>
  </si>
  <si>
    <t>56.2</t>
  </si>
  <si>
    <t>57</t>
  </si>
  <si>
    <t>57.1</t>
  </si>
  <si>
    <t>57.2</t>
  </si>
  <si>
    <t>57.3</t>
  </si>
  <si>
    <t>58</t>
  </si>
  <si>
    <t>58.1</t>
  </si>
  <si>
    <t>58.2</t>
  </si>
  <si>
    <t>58.3</t>
  </si>
  <si>
    <t>58.4</t>
  </si>
  <si>
    <t>59</t>
  </si>
  <si>
    <t>59.1</t>
  </si>
  <si>
    <t>59.2</t>
  </si>
  <si>
    <t>60</t>
  </si>
  <si>
    <t>60.1</t>
  </si>
  <si>
    <t>60.2</t>
  </si>
  <si>
    <t>61</t>
  </si>
  <si>
    <t>61.1</t>
  </si>
  <si>
    <t>62</t>
  </si>
  <si>
    <t>62.1</t>
  </si>
  <si>
    <t>62.2</t>
  </si>
  <si>
    <t>62.3</t>
  </si>
  <si>
    <t>62.4</t>
  </si>
  <si>
    <t>63</t>
  </si>
  <si>
    <t>63.1</t>
  </si>
  <si>
    <t>63.2</t>
  </si>
  <si>
    <t>63.3</t>
  </si>
  <si>
    <t>63.4</t>
  </si>
  <si>
    <t>64</t>
  </si>
  <si>
    <t>64.1</t>
  </si>
  <si>
    <t>64.2</t>
  </si>
  <si>
    <t>64.3</t>
  </si>
  <si>
    <t>64.4</t>
  </si>
  <si>
    <t>65</t>
  </si>
  <si>
    <t>65.1</t>
  </si>
  <si>
    <t>65.2</t>
  </si>
  <si>
    <t>65.3</t>
  </si>
  <si>
    <t>65.4</t>
  </si>
  <si>
    <t>65.5</t>
  </si>
  <si>
    <t>65.6</t>
  </si>
  <si>
    <t>65.7</t>
  </si>
  <si>
    <t>66</t>
  </si>
  <si>
    <t>66.1</t>
  </si>
  <si>
    <t>67</t>
  </si>
  <si>
    <t>67.1</t>
  </si>
  <si>
    <t>67.2</t>
  </si>
  <si>
    <t>67.3</t>
  </si>
  <si>
    <t>67.4</t>
  </si>
  <si>
    <t>68</t>
  </si>
  <si>
    <t>68.1</t>
  </si>
  <si>
    <t>68.2</t>
  </si>
  <si>
    <t>68.3</t>
  </si>
  <si>
    <t>68.4</t>
  </si>
  <si>
    <t>69</t>
  </si>
  <si>
    <t>69.1</t>
  </si>
  <si>
    <t>69.2</t>
  </si>
  <si>
    <t>69.3</t>
  </si>
  <si>
    <t>69.4</t>
  </si>
  <si>
    <t>70</t>
  </si>
  <si>
    <t>70.1</t>
  </si>
  <si>
    <t>70.2</t>
  </si>
  <si>
    <t>70.3</t>
  </si>
  <si>
    <t>70.4</t>
  </si>
  <si>
    <t>71</t>
  </si>
  <si>
    <t>71.1</t>
  </si>
  <si>
    <t>72</t>
  </si>
  <si>
    <t>72.1</t>
  </si>
  <si>
    <t>72.2</t>
  </si>
  <si>
    <t>72.3</t>
  </si>
  <si>
    <t>72.4</t>
  </si>
  <si>
    <t>73.1</t>
  </si>
  <si>
    <t>73.2</t>
  </si>
  <si>
    <t>73.3</t>
  </si>
  <si>
    <t>73.4</t>
  </si>
  <si>
    <t>74.1</t>
  </si>
  <si>
    <t>74.2</t>
  </si>
  <si>
    <t>74.3</t>
  </si>
  <si>
    <t>74.4</t>
  </si>
  <si>
    <t>75.1</t>
  </si>
  <si>
    <t>75.2</t>
  </si>
  <si>
    <t>75.3</t>
  </si>
  <si>
    <t>75.4</t>
  </si>
  <si>
    <t>76.1</t>
  </si>
  <si>
    <t>наименование регулируемых услуг (товаров, работ) и обслуживаемая территория</t>
  </si>
  <si>
    <t>единица измерения</t>
  </si>
  <si>
    <t>период предоставления услуги в рамках инвестиционной программы</t>
  </si>
  <si>
    <t xml:space="preserve">снижение износа (физического), основных фондов, %, по годам реализации в зависимости от утвержденной инвестиционной программы </t>
  </si>
  <si>
    <t xml:space="preserve">снижение потерь, %, по годам реализации в зависимости от утвержденной инвестиционной программы </t>
  </si>
  <si>
    <t xml:space="preserve">оценка повышения качества и надежности предоставляемых регулируемых услуги эффективности деятельности </t>
  </si>
  <si>
    <t xml:space="preserve">Информация о плановых и фактических объемах предоставления регулируемых услуг </t>
  </si>
  <si>
    <t>снижение аварийности, по годам реализации в зависимости от утвержденной инвестиционной программы</t>
  </si>
  <si>
    <t>см. приложение 2</t>
  </si>
  <si>
    <t>см. приложение 1</t>
  </si>
  <si>
    <t>№ п.п.</t>
  </si>
  <si>
    <t>1</t>
  </si>
  <si>
    <t>2</t>
  </si>
  <si>
    <t>3</t>
  </si>
  <si>
    <t>4</t>
  </si>
  <si>
    <t>4.1</t>
  </si>
  <si>
    <t>4.2</t>
  </si>
  <si>
    <t>5</t>
  </si>
  <si>
    <t>6</t>
  </si>
  <si>
    <t>8.2</t>
  </si>
  <si>
    <t>8.3</t>
  </si>
  <si>
    <t>8.4</t>
  </si>
  <si>
    <t>8.5</t>
  </si>
  <si>
    <t>8.6</t>
  </si>
  <si>
    <t>16.3</t>
  </si>
  <si>
    <t>28</t>
  </si>
  <si>
    <t>29</t>
  </si>
  <si>
    <t>34</t>
  </si>
  <si>
    <t>35</t>
  </si>
  <si>
    <t>36</t>
  </si>
  <si>
    <t>37</t>
  </si>
  <si>
    <t>38</t>
  </si>
  <si>
    <t>38.2</t>
  </si>
  <si>
    <t>39</t>
  </si>
  <si>
    <t>40</t>
  </si>
  <si>
    <t>41</t>
  </si>
  <si>
    <t>42</t>
  </si>
  <si>
    <t>42.3</t>
  </si>
  <si>
    <t>43</t>
  </si>
  <si>
    <t>44</t>
  </si>
  <si>
    <t>44.2</t>
  </si>
  <si>
    <t>46.3</t>
  </si>
  <si>
    <t>48.8</t>
  </si>
  <si>
    <t>60.3</t>
  </si>
  <si>
    <t>60.4</t>
  </si>
  <si>
    <t>60.5</t>
  </si>
  <si>
    <t>60.6</t>
  </si>
  <si>
    <t>60.7</t>
  </si>
  <si>
    <t>60.8</t>
  </si>
  <si>
    <t>73</t>
  </si>
  <si>
    <t>74</t>
  </si>
  <si>
    <t>75</t>
  </si>
  <si>
    <t>76</t>
  </si>
  <si>
    <t>Трансформатор напряжения 10 кВ</t>
  </si>
  <si>
    <t>Разъединитель 35 кВ, трехполюсный с одним  заземляющим ножом, с электроприводами.</t>
  </si>
  <si>
    <t>Предохранитель 10кВ ПКН</t>
  </si>
  <si>
    <t>Материалы для замены ж/б опор на ВЛ-220 кВ, г.Жезказган,  в том числе:</t>
  </si>
  <si>
    <t>Материалы для замены ж/б опор на ВЛ-220 кВ, г.Балхаш,  в том числе:</t>
  </si>
  <si>
    <t>Материалы для замены ж/б опор на ВЛ-110 кВ, г.Жезказган,  в том числе:</t>
  </si>
  <si>
    <t>Материалы для замены ж/б опор на ВЛ-110 кВ, г.Балхаш,  в том числе:</t>
  </si>
  <si>
    <t>ВЛ-35 кВ "Алгабас-Каракенгир", в том числе:</t>
  </si>
  <si>
    <t>ВЛ-35 кВ "Улытау-Каракенгир", в том числе:</t>
  </si>
  <si>
    <t>Материалы для замены ж/б опор на ВЛ-35 кВ, г.Балхаш,  в том числе:</t>
  </si>
  <si>
    <t>Провод АС-70</t>
  </si>
  <si>
    <t>Материалы для замены ж/б опор на ВЛ- 0,4 кВ, г.Жезказган:</t>
  </si>
  <si>
    <t>ВЛ-0,4 кВ пос.Талап, в том числе:</t>
  </si>
  <si>
    <t xml:space="preserve">Муфта соединительная 10 СТП-3х70-120  </t>
  </si>
  <si>
    <t xml:space="preserve">снижение расхода сырья, материалов, топлива и энергии в натуральном выражении в зависимости  от утвержденной инвестиционной программы </t>
  </si>
  <si>
    <t>Трансформатор напряжения 220 кВ</t>
  </si>
  <si>
    <t>Разъединитель 35 кВ, трехполюсный с двумя  заземляющими ножами, с электроприводами.</t>
  </si>
  <si>
    <t>Вакуумный выключатель 10 кВ</t>
  </si>
  <si>
    <t>Частичная реконструкция ПС-110/35/10 кВ "№1"</t>
  </si>
  <si>
    <t>Трансформатор напряжения 10кВ</t>
  </si>
  <si>
    <t>Частичная реконструкция ПС-110/10 кВ "№18"</t>
  </si>
  <si>
    <t>Предохранитель 35кВ ПКТ</t>
  </si>
  <si>
    <t>Частичная реконструкция ПС-35/10 кВ "№2"</t>
  </si>
  <si>
    <t>Терминал защиты В-10 кВ</t>
  </si>
  <si>
    <t>Терминал защиты ТН-10 кВ</t>
  </si>
  <si>
    <t>Блок питания комбинированный</t>
  </si>
  <si>
    <t>Комплектные трансформаторные подстанции, в том числе:</t>
  </si>
  <si>
    <t>Ячейка КСО-366 вводная с выключателем нагрузки типа ВНР - 10/630-10 з УЗ (Камера КСО)</t>
  </si>
  <si>
    <t>ВЛ-110 кВ "Барсенгир-Каракоин 1"</t>
  </si>
  <si>
    <t>ВЛ-110 кВ ГПП "Никольская-Центральная", 15 "С" в том числе:</t>
  </si>
  <si>
    <t>Ушко однолапчатое У-1-7-16</t>
  </si>
  <si>
    <t>Грозозащитный трос С-50</t>
  </si>
  <si>
    <t>Материалы для замены ж/б опор на ВЛ-35 кВ, г.Жезказган,  в том числе:</t>
  </si>
  <si>
    <t>Узел крепления КГП 7-2Б</t>
  </si>
  <si>
    <t xml:space="preserve">Соединитель СОАС-70 </t>
  </si>
  <si>
    <t>Плашечный зажим ПА-2-2</t>
  </si>
  <si>
    <t xml:space="preserve">Зажим НКК-1-1Б </t>
  </si>
  <si>
    <t>СИП 5 4х50</t>
  </si>
  <si>
    <t>Зажим анкерный SO 275s</t>
  </si>
  <si>
    <t>Полиэтиленовый колпачок К-7</t>
  </si>
  <si>
    <t>Кабель АСБЛ-3х70</t>
  </si>
  <si>
    <t>Кабель АВББШВ-3х95+1х70</t>
  </si>
  <si>
    <t xml:space="preserve">Муфта концевая 1 КВТП-4х70-120  </t>
  </si>
  <si>
    <t>Наконечники алюминиевые ТА-70</t>
  </si>
  <si>
    <t>Наконечники алюминиевые ТА-95</t>
  </si>
  <si>
    <t>1.6</t>
  </si>
  <si>
    <t>1.7</t>
  </si>
  <si>
    <t>1.8</t>
  </si>
  <si>
    <t>2.4</t>
  </si>
  <si>
    <t>3.1</t>
  </si>
  <si>
    <t>3.2</t>
  </si>
  <si>
    <t>4.3</t>
  </si>
  <si>
    <t>5.1</t>
  </si>
  <si>
    <t>7</t>
  </si>
  <si>
    <t>7.1</t>
  </si>
  <si>
    <t>7.2</t>
  </si>
  <si>
    <t>9.2</t>
  </si>
  <si>
    <t>9.3</t>
  </si>
  <si>
    <t>15</t>
  </si>
  <si>
    <t>18.3</t>
  </si>
  <si>
    <t>18.4</t>
  </si>
  <si>
    <t>19.3</t>
  </si>
  <si>
    <t>22.1</t>
  </si>
  <si>
    <t>22.2</t>
  </si>
  <si>
    <t>25.1</t>
  </si>
  <si>
    <t>27.2</t>
  </si>
  <si>
    <t>30.5</t>
  </si>
  <si>
    <t>30.6</t>
  </si>
  <si>
    <t>30.7</t>
  </si>
  <si>
    <t>30.8</t>
  </si>
  <si>
    <t>35.3</t>
  </si>
  <si>
    <t>35.4</t>
  </si>
  <si>
    <t>39.2</t>
  </si>
  <si>
    <t>41.2</t>
  </si>
  <si>
    <t>41.3</t>
  </si>
  <si>
    <t>41.4</t>
  </si>
  <si>
    <t>46.4</t>
  </si>
  <si>
    <t>59.3</t>
  </si>
  <si>
    <t>59.4</t>
  </si>
  <si>
    <t>59.5</t>
  </si>
  <si>
    <t>59.6</t>
  </si>
  <si>
    <t>59.7</t>
  </si>
  <si>
    <t>60.9</t>
  </si>
  <si>
    <t>61.2</t>
  </si>
  <si>
    <t>61.3</t>
  </si>
  <si>
    <t>61.4</t>
  </si>
  <si>
    <t>61.5</t>
  </si>
  <si>
    <t>62.5</t>
  </si>
  <si>
    <t>62.6</t>
  </si>
  <si>
    <t>62.7</t>
  </si>
  <si>
    <t>63.5</t>
  </si>
  <si>
    <t>64.5</t>
  </si>
  <si>
    <t>77</t>
  </si>
  <si>
    <t>77.1</t>
  </si>
  <si>
    <t>77.2</t>
  </si>
  <si>
    <t>77.3</t>
  </si>
  <si>
    <t>77.4</t>
  </si>
  <si>
    <t>77.5</t>
  </si>
  <si>
    <t>77.6</t>
  </si>
  <si>
    <t>77.7</t>
  </si>
  <si>
    <t>77.8</t>
  </si>
  <si>
    <t>78</t>
  </si>
  <si>
    <t>78.1</t>
  </si>
  <si>
    <t>78.2</t>
  </si>
  <si>
    <t>78.3</t>
  </si>
  <si>
    <t>78.4</t>
  </si>
  <si>
    <t>78.5</t>
  </si>
  <si>
    <t>78.6</t>
  </si>
  <si>
    <t>78.7</t>
  </si>
  <si>
    <t>78.8</t>
  </si>
  <si>
    <t>79</t>
  </si>
  <si>
    <t>79.1</t>
  </si>
  <si>
    <t>79.2</t>
  </si>
  <si>
    <t>79.3</t>
  </si>
  <si>
    <t>79.4</t>
  </si>
  <si>
    <t>79.5</t>
  </si>
  <si>
    <t>79.6</t>
  </si>
  <si>
    <t>79.7</t>
  </si>
  <si>
    <t>79.8</t>
  </si>
  <si>
    <t>80</t>
  </si>
  <si>
    <t>80.1</t>
  </si>
  <si>
    <t>80.2</t>
  </si>
  <si>
    <t>81</t>
  </si>
  <si>
    <t>81.1</t>
  </si>
  <si>
    <t>81.2</t>
  </si>
  <si>
    <t>82</t>
  </si>
  <si>
    <t>82.1</t>
  </si>
  <si>
    <t>82.2</t>
  </si>
  <si>
    <t>83</t>
  </si>
  <si>
    <t>83.1</t>
  </si>
  <si>
    <t>83.2</t>
  </si>
  <si>
    <t>84</t>
  </si>
  <si>
    <t>84.1</t>
  </si>
  <si>
    <t>84.2</t>
  </si>
  <si>
    <t>84.3</t>
  </si>
  <si>
    <t>84.4</t>
  </si>
  <si>
    <t>85</t>
  </si>
  <si>
    <t>85.1</t>
  </si>
  <si>
    <t>85.2</t>
  </si>
  <si>
    <t>85.3</t>
  </si>
  <si>
    <t>85.4</t>
  </si>
  <si>
    <t>85.5</t>
  </si>
  <si>
    <t>13.4</t>
  </si>
  <si>
    <t>22.4</t>
  </si>
  <si>
    <t xml:space="preserve">             Информация субъекта естественной монополии об исполнении инвестиционной программы за 2024год</t>
  </si>
  <si>
    <t>ВСЕГО на 2024 год (с переносом с 2023 года на 2024 год):</t>
  </si>
  <si>
    <t>Итого на 2024 год:</t>
  </si>
  <si>
    <t xml:space="preserve">Модернизация оборудования связи ПС 25-35 кВ  </t>
  </si>
  <si>
    <t xml:space="preserve">Модернизация оборудования связи ПС 20-35 кВ  </t>
  </si>
  <si>
    <t>Телемеханизация ПС-35/10 кВ Кызыл-жар, в том числе:</t>
  </si>
  <si>
    <t>Телемеханизация ПС-35/10 кВ Кызыл-жар</t>
  </si>
  <si>
    <t>Услуга по авторскому надзору  согласно проекта  "Создание АСДУ АО "Жезказганская РЭК" ПС Кызыл-Жар</t>
  </si>
  <si>
    <t>Телемеханизация ПС-35/6 кВ Клыч, в том числе:</t>
  </si>
  <si>
    <t>Телемеханизация ПС-35/6 кВ Клыч</t>
  </si>
  <si>
    <t>Услуга по авторскому надзору  согласно проекта  "Создание АСДУ АО "Жезказганская РЭК" ПС Клыч</t>
  </si>
  <si>
    <t>Телемеханизация ПС-35/6 кВ Ктай, в том числе:</t>
  </si>
  <si>
    <t>Телемеханизация ПС-35/6 кВ Ктай</t>
  </si>
  <si>
    <t>Услуга по авторскому надзору  согласно проекта  "Создание АСДУ АО "Жезказганская РЭК" ПС Ктай</t>
  </si>
  <si>
    <t>Телемеханизация ПС-35/10 кВ Уш -Шокы, в том числе:</t>
  </si>
  <si>
    <t>Телемеханизация ПС-35/10 кВ Уш -Шокы</t>
  </si>
  <si>
    <t>Услуга по авторскому надзору  согласно проекта  "Создание АСДУ АО "Жезказганская РЭК" ПС Уш-шокы</t>
  </si>
  <si>
    <t>Телемеханизация ПС-35/10 кВ ГПП-1, в том числе:</t>
  </si>
  <si>
    <t>Услуга по авторскому надзору  согласно проекта  "Создание АСДУ АО "Жезказганская РЭК" ПС ГПП-1</t>
  </si>
  <si>
    <t>Телемеханизация ПС-110/35/10 кВ Актас, в том числе:</t>
  </si>
  <si>
    <t>Телемеханизация ПС-110/35/10 кВ Актас</t>
  </si>
  <si>
    <t>Услуга по авторскому надзору  согласно проекта  "Создание АСДУ АО "Жезказганская РЭК" ПС Актас</t>
  </si>
  <si>
    <t>1.3.1</t>
  </si>
  <si>
    <t>1.3.2</t>
  </si>
  <si>
    <t>1.4.1</t>
  </si>
  <si>
    <t>1.4.2</t>
  </si>
  <si>
    <t>1.5.1</t>
  </si>
  <si>
    <t>1.5.2</t>
  </si>
  <si>
    <t>1.6.1</t>
  </si>
  <si>
    <t>1.6.2</t>
  </si>
  <si>
    <t>1.7.1</t>
  </si>
  <si>
    <t>1.7.2</t>
  </si>
  <si>
    <t>1.8.1</t>
  </si>
  <si>
    <t>1.8.2</t>
  </si>
  <si>
    <t>2.1</t>
  </si>
  <si>
    <t>2.6</t>
  </si>
  <si>
    <t>2.7</t>
  </si>
  <si>
    <t>Снегоход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</si>
  <si>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</si>
  <si>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</si>
  <si>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</si>
  <si>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</si>
  <si>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</si>
  <si>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</si>
  <si>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</si>
  <si>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</si>
  <si>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</si>
  <si>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5.2</t>
  </si>
  <si>
    <t>5.3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</si>
  <si>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</si>
  <si>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</si>
  <si>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</si>
  <si>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</si>
  <si>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</si>
  <si>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</si>
  <si>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</si>
  <si>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</si>
  <si>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</si>
  <si>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6.4</t>
  </si>
  <si>
    <t>6.5</t>
  </si>
  <si>
    <t>6.6</t>
  </si>
  <si>
    <t>6.7</t>
  </si>
  <si>
    <t>6.8</t>
  </si>
  <si>
    <t>6.9</t>
  </si>
  <si>
    <t>6.10</t>
  </si>
  <si>
    <t>6.11</t>
  </si>
  <si>
    <t>6.12</t>
  </si>
  <si>
    <t>6.13</t>
  </si>
  <si>
    <t>6.14</t>
  </si>
  <si>
    <t>6.15</t>
  </si>
  <si>
    <t>7.3</t>
  </si>
  <si>
    <t>7.4</t>
  </si>
  <si>
    <t>7.5</t>
  </si>
  <si>
    <t>7.6</t>
  </si>
  <si>
    <t>10.3</t>
  </si>
  <si>
    <t>10.4</t>
  </si>
  <si>
    <t>10.5</t>
  </si>
  <si>
    <t>10.6</t>
  </si>
  <si>
    <t>10.7</t>
  </si>
  <si>
    <t>10.8</t>
  </si>
  <si>
    <t>10.9</t>
  </si>
  <si>
    <t>10.10</t>
  </si>
  <si>
    <t>11.2</t>
  </si>
  <si>
    <t>11.3</t>
  </si>
  <si>
    <t>12.2</t>
  </si>
  <si>
    <t>12.3</t>
  </si>
  <si>
    <t>12.4</t>
  </si>
  <si>
    <t>13.2</t>
  </si>
  <si>
    <t>13.3</t>
  </si>
  <si>
    <t>13.5</t>
  </si>
  <si>
    <t>13.6</t>
  </si>
  <si>
    <t>13.7</t>
  </si>
  <si>
    <t>14.3</t>
  </si>
  <si>
    <t>14.4</t>
  </si>
  <si>
    <t>14.5</t>
  </si>
  <si>
    <t>15.2</t>
  </si>
  <si>
    <t>15.3</t>
  </si>
  <si>
    <t>15.4</t>
  </si>
  <si>
    <t>15.5</t>
  </si>
  <si>
    <t>18.5</t>
  </si>
  <si>
    <t>18.6</t>
  </si>
  <si>
    <t>18.7</t>
  </si>
  <si>
    <t>18.8</t>
  </si>
  <si>
    <t>18.9</t>
  </si>
  <si>
    <t>18.10</t>
  </si>
  <si>
    <t>20.3</t>
  </si>
  <si>
    <t>20.4</t>
  </si>
  <si>
    <t>20.5</t>
  </si>
  <si>
    <t>20.6</t>
  </si>
  <si>
    <t>20.7</t>
  </si>
  <si>
    <t>21</t>
  </si>
  <si>
    <t>21.1</t>
  </si>
  <si>
    <t>21.2</t>
  </si>
  <si>
    <t>21.3</t>
  </si>
  <si>
    <t>21.4</t>
  </si>
  <si>
    <t>21.5</t>
  </si>
  <si>
    <t>21.6</t>
  </si>
  <si>
    <t>21.7</t>
  </si>
  <si>
    <t>22.3</t>
  </si>
  <si>
    <t>22.5</t>
  </si>
  <si>
    <t>22.6</t>
  </si>
  <si>
    <t>22.7</t>
  </si>
  <si>
    <t>22.8</t>
  </si>
  <si>
    <t>22.9</t>
  </si>
  <si>
    <t>22.10</t>
  </si>
  <si>
    <t>22.11</t>
  </si>
  <si>
    <t>23</t>
  </si>
  <si>
    <t>23.1</t>
  </si>
  <si>
    <t>23.2</t>
  </si>
  <si>
    <t>23.3</t>
  </si>
  <si>
    <t>23.4</t>
  </si>
  <si>
    <t>24.2</t>
  </si>
  <si>
    <t>24.3</t>
  </si>
  <si>
    <t>24.4</t>
  </si>
  <si>
    <t>26.2</t>
  </si>
  <si>
    <t>26.3</t>
  </si>
  <si>
    <t>27.3</t>
  </si>
  <si>
    <t>27.4</t>
  </si>
  <si>
    <t>27.5</t>
  </si>
  <si>
    <t>29.2</t>
  </si>
  <si>
    <t>29.3</t>
  </si>
  <si>
    <t>29.4</t>
  </si>
  <si>
    <t>29.5</t>
  </si>
  <si>
    <t>29.6</t>
  </si>
  <si>
    <t>36.3</t>
  </si>
  <si>
    <t>36.4</t>
  </si>
  <si>
    <t>37.3</t>
  </si>
  <si>
    <t>37.4</t>
  </si>
  <si>
    <t>37.5</t>
  </si>
  <si>
    <t>37.6</t>
  </si>
  <si>
    <t>37.7</t>
  </si>
  <si>
    <t>37.8</t>
  </si>
  <si>
    <t>37.9</t>
  </si>
  <si>
    <t>37.10</t>
  </si>
  <si>
    <t>37.11</t>
  </si>
  <si>
    <t>37.12</t>
  </si>
  <si>
    <t>37.13</t>
  </si>
  <si>
    <t>38.1.1</t>
  </si>
  <si>
    <t>38.1.2</t>
  </si>
  <si>
    <t>38.1.3</t>
  </si>
  <si>
    <t>38.1.4</t>
  </si>
  <si>
    <t>38.1.5</t>
  </si>
  <si>
    <t>38.1.6</t>
  </si>
  <si>
    <t>38.1.7</t>
  </si>
  <si>
    <t>38.3</t>
  </si>
  <si>
    <t>38.4</t>
  </si>
  <si>
    <t>38.5</t>
  </si>
  <si>
    <t>38.6</t>
  </si>
  <si>
    <t>38.7</t>
  </si>
  <si>
    <t>39.3</t>
  </si>
  <si>
    <t>39.4</t>
  </si>
  <si>
    <t>40.2</t>
  </si>
  <si>
    <t>40.3</t>
  </si>
  <si>
    <t>40.4</t>
  </si>
  <si>
    <t>40.5</t>
  </si>
  <si>
    <t>42.4</t>
  </si>
  <si>
    <t>42.5</t>
  </si>
  <si>
    <t>43.2</t>
  </si>
  <si>
    <t>43.3</t>
  </si>
  <si>
    <t>43.4</t>
  </si>
  <si>
    <t>43.5</t>
  </si>
  <si>
    <t>44.3</t>
  </si>
  <si>
    <t>44.4</t>
  </si>
  <si>
    <t>44.5</t>
  </si>
  <si>
    <t>44.6</t>
  </si>
  <si>
    <t>45.4</t>
  </si>
  <si>
    <t>47.2</t>
  </si>
  <si>
    <t>47.3</t>
  </si>
  <si>
    <t>47.4</t>
  </si>
  <si>
    <t>48.9</t>
  </si>
  <si>
    <t>48.10</t>
  </si>
  <si>
    <t>48.11</t>
  </si>
  <si>
    <t>54.8</t>
  </si>
  <si>
    <t>54.9</t>
  </si>
  <si>
    <t>54.10</t>
  </si>
  <si>
    <t>56.3</t>
  </si>
  <si>
    <t>57.4</t>
  </si>
  <si>
    <t>57.5</t>
  </si>
  <si>
    <t>57.6</t>
  </si>
  <si>
    <t>57.7</t>
  </si>
  <si>
    <t>57.8</t>
  </si>
  <si>
    <t>57.9</t>
  </si>
  <si>
    <t>63.6</t>
  </si>
  <si>
    <t>63.7</t>
  </si>
  <si>
    <t>63.8</t>
  </si>
  <si>
    <t>63.9</t>
  </si>
  <si>
    <t>64.6</t>
  </si>
  <si>
    <t>64.7</t>
  </si>
  <si>
    <t>64.8</t>
  </si>
  <si>
    <t>64.9</t>
  </si>
  <si>
    <t>66.2</t>
  </si>
  <si>
    <t>66.3</t>
  </si>
  <si>
    <t>66.4</t>
  </si>
  <si>
    <t>66.5</t>
  </si>
  <si>
    <t>66.6</t>
  </si>
  <si>
    <t>66.7</t>
  </si>
  <si>
    <t>67.5</t>
  </si>
  <si>
    <t>67.6</t>
  </si>
  <si>
    <t>67.7</t>
  </si>
  <si>
    <t>68.5</t>
  </si>
  <si>
    <t>69.5</t>
  </si>
  <si>
    <t>70.5</t>
  </si>
  <si>
    <t>70.6</t>
  </si>
  <si>
    <t>73.5</t>
  </si>
  <si>
    <t>73.6</t>
  </si>
  <si>
    <t>73.7</t>
  </si>
  <si>
    <t>73.8</t>
  </si>
  <si>
    <t>73.9</t>
  </si>
  <si>
    <t>73.10</t>
  </si>
  <si>
    <t>73.11</t>
  </si>
  <si>
    <t>73.12</t>
  </si>
  <si>
    <t>84.5</t>
  </si>
  <si>
    <t>84.6</t>
  </si>
  <si>
    <t>84.7</t>
  </si>
  <si>
    <t>84.8</t>
  </si>
  <si>
    <t>84.9</t>
  </si>
  <si>
    <t>84.10</t>
  </si>
  <si>
    <t>84.11</t>
  </si>
  <si>
    <t>84.12</t>
  </si>
  <si>
    <t>85.6</t>
  </si>
  <si>
    <t>85.7</t>
  </si>
  <si>
    <t>85.8</t>
  </si>
  <si>
    <t>85.9</t>
  </si>
  <si>
    <t>85.10</t>
  </si>
  <si>
    <t>85.11</t>
  </si>
  <si>
    <t>85.12</t>
  </si>
  <si>
    <t>86</t>
  </si>
  <si>
    <t>86.1</t>
  </si>
  <si>
    <t>86.2</t>
  </si>
  <si>
    <t>86.3</t>
  </si>
  <si>
    <t>86.4</t>
  </si>
  <si>
    <t>86.5</t>
  </si>
  <si>
    <t>86.6</t>
  </si>
  <si>
    <t>86.7</t>
  </si>
  <si>
    <t>86.8</t>
  </si>
  <si>
    <t>86.9</t>
  </si>
  <si>
    <t>86.10</t>
  </si>
  <si>
    <t>86.11</t>
  </si>
  <si>
    <t>87</t>
  </si>
  <si>
    <t>87.1</t>
  </si>
  <si>
    <t>87.1.1</t>
  </si>
  <si>
    <t>87.1.2</t>
  </si>
  <si>
    <t>87.1.3</t>
  </si>
  <si>
    <t>87.1.4</t>
  </si>
  <si>
    <t>87.1.5</t>
  </si>
  <si>
    <t>87.1.6</t>
  </si>
  <si>
    <t>87.1.7</t>
  </si>
  <si>
    <t>87.2</t>
  </si>
  <si>
    <t>87.2.1</t>
  </si>
  <si>
    <t>87.2.2</t>
  </si>
  <si>
    <t>87.2.3</t>
  </si>
  <si>
    <t>87.2.4</t>
  </si>
  <si>
    <t>87.2.5</t>
  </si>
  <si>
    <t>87.2.6</t>
  </si>
  <si>
    <t>87.3</t>
  </si>
  <si>
    <t>87.3.1</t>
  </si>
  <si>
    <t>87.3.2</t>
  </si>
  <si>
    <t>87.3.3</t>
  </si>
  <si>
    <t>87.3.4</t>
  </si>
  <si>
    <t>87.3.5</t>
  </si>
  <si>
    <t>87.4</t>
  </si>
  <si>
    <t>87.4.1</t>
  </si>
  <si>
    <t>87.4.2</t>
  </si>
  <si>
    <t>87.4.3</t>
  </si>
  <si>
    <t>87.4.4</t>
  </si>
  <si>
    <t>87.4.5</t>
  </si>
  <si>
    <t>87.4.6</t>
  </si>
  <si>
    <t>87.4.7</t>
  </si>
  <si>
    <t>87.5</t>
  </si>
  <si>
    <t>87.5.1</t>
  </si>
  <si>
    <t>87.5.2</t>
  </si>
  <si>
    <t>87.5.3</t>
  </si>
  <si>
    <t>87.5.4</t>
  </si>
  <si>
    <t>87.5.5</t>
  </si>
  <si>
    <t>87.5.6</t>
  </si>
  <si>
    <t>87.5.7</t>
  </si>
  <si>
    <t>87.6</t>
  </si>
  <si>
    <t>87.6.1</t>
  </si>
  <si>
    <t>87.6.2</t>
  </si>
  <si>
    <t>87.6.3</t>
  </si>
  <si>
    <t>87.6.4</t>
  </si>
  <si>
    <t>87.6.5</t>
  </si>
  <si>
    <t>87.6.6</t>
  </si>
  <si>
    <t>87.6.7</t>
  </si>
  <si>
    <t>88</t>
  </si>
  <si>
    <t>88.1</t>
  </si>
  <si>
    <t>88.1.1</t>
  </si>
  <si>
    <t>88.1.2</t>
  </si>
  <si>
    <t>88.1.3</t>
  </si>
  <si>
    <t>88.1.4</t>
  </si>
  <si>
    <t>88.1.5</t>
  </si>
  <si>
    <t>88.1.6</t>
  </si>
  <si>
    <t>88.2</t>
  </si>
  <si>
    <t>88.2.1</t>
  </si>
  <si>
    <t>88.2.2</t>
  </si>
  <si>
    <t>88.2.3</t>
  </si>
  <si>
    <t>88.2.4</t>
  </si>
  <si>
    <t>88.2.5</t>
  </si>
  <si>
    <t>88.2.6</t>
  </si>
  <si>
    <t>88.3</t>
  </si>
  <si>
    <t>88.3.1</t>
  </si>
  <si>
    <t>88.3.2</t>
  </si>
  <si>
    <t>88.3.3</t>
  </si>
  <si>
    <t>88.3.4</t>
  </si>
  <si>
    <t>88.3.5</t>
  </si>
  <si>
    <t>88.3.6</t>
  </si>
  <si>
    <t>88.3.7</t>
  </si>
  <si>
    <t>88.4</t>
  </si>
  <si>
    <t>88.4.1</t>
  </si>
  <si>
    <t>88.4.2</t>
  </si>
  <si>
    <t>88.4.3</t>
  </si>
  <si>
    <t>88.4.4</t>
  </si>
  <si>
    <t>88.4.5</t>
  </si>
  <si>
    <t>88.4.6</t>
  </si>
  <si>
    <t>88.5</t>
  </si>
  <si>
    <t>88.5.1</t>
  </si>
  <si>
    <t>88.5.2</t>
  </si>
  <si>
    <t>88.5.3</t>
  </si>
  <si>
    <t>88.5.4</t>
  </si>
  <si>
    <t>88.5.5</t>
  </si>
  <si>
    <t>88.5.6</t>
  </si>
  <si>
    <t>88.5.7</t>
  </si>
  <si>
    <t>89</t>
  </si>
  <si>
    <t>Итого по ремонту оборудования электрических сетей АО "Жез.РЭК" на 2024 год, в том числе:</t>
  </si>
  <si>
    <t>Частичная реконструкция ПС-220/110/10 кВ "Барсенгир":</t>
  </si>
  <si>
    <t>Шкаф управления на 3 разъединителя 110 кВ</t>
  </si>
  <si>
    <t>Шкаф управления на 2 разъединителя 110 кВ</t>
  </si>
  <si>
    <t>Разъединитель 220 кВ, трехполюсный с двумя  заземляющими ножами, с электроприводами (РГН.2-220.II/1000-40УХЛ1 с ПД-14-00, 01УХЛ1 3 п.к.)</t>
  </si>
  <si>
    <t>Разъединитель 220 кВ, трехполюсный с одним  заземляющим ножом, с электроприводами (РГН.1б-220.II/1000-40УХЛ1 ПД-14-00, 01УХЛ1 3П)</t>
  </si>
  <si>
    <t>Шкаф управления на 3 разъединителя 220 кВ</t>
  </si>
  <si>
    <t>Трансформатор тока 10 кВ (ТВЛМ-10) 75/5</t>
  </si>
  <si>
    <t>Трансформатор тока 10 кВ (ТВЛМ-10) 100/5</t>
  </si>
  <si>
    <t>Трансформатор тока 10 кВ (ТВЛМ-10) 1000/5</t>
  </si>
  <si>
    <t>Трансформатор тока 10 кВ (ТВЛМ-10) 1500/5</t>
  </si>
  <si>
    <t>Трансформатор тока 10 кВ (ТЛМ-10) 1500/5</t>
  </si>
  <si>
    <t>Трансформатор тока 10 кВ (ТОЛ-10) 1500/5</t>
  </si>
  <si>
    <t>Частичная реконструкция ПС-220/110/35/6 кВ  "Каражальская"</t>
  </si>
  <si>
    <t>Разъединитель 220 кВ, трехполюсный с двумя  заземляющими ножами, с электроприводами (РГН.2-220.II/1000-40УХЛ1 с приводами ПД-14-00УХЛ1 и ПД-14-01 УХЛ1 ЗП)</t>
  </si>
  <si>
    <t>Панель перевода ТН-220кВ</t>
  </si>
  <si>
    <t>Панель перевода ТН-35кВ</t>
  </si>
  <si>
    <t>Разъединитель 35 кВ/1000А, трехполюсный с двумя  заземляющими ножами, с электроприводами (РГ.2-35.II/1000-20УХЛ1 м/к ПД-14-02, 03УХЛ1 3 п.к.)</t>
  </si>
  <si>
    <t xml:space="preserve">Распределительный шкаф переменного тока наружной установки серии ПР11 </t>
  </si>
  <si>
    <t>Трансформатор напряжения 35 кВ</t>
  </si>
  <si>
    <t>Трансформатор напряжения 6 кВ</t>
  </si>
  <si>
    <t>Трансформатор тока 6 кВ (ТПОЛ-10) 600/5</t>
  </si>
  <si>
    <t>Трансформатор тока 6 кВ (ТЛМ-10) 200/5</t>
  </si>
  <si>
    <t>Трансформатор тока 6 кВ (ТЛМ-10) 300/5</t>
  </si>
  <si>
    <t>Трансформатор тока 6 кВ (ТЛМ-10) 600/5</t>
  </si>
  <si>
    <t>Трансформатор тока 6 кВ (ТЛМ-10) 50/5</t>
  </si>
  <si>
    <t>Трансформатор тока 6 кВ (ТПЛ-10) 100/5</t>
  </si>
  <si>
    <t>Трансформатор тока 6 кВ (ТПЛ-10) 150/5</t>
  </si>
  <si>
    <t>Трансформатор тока 6 кВ (ТПЛ-10) 400/5</t>
  </si>
  <si>
    <t>Шкаф зажимов трансформатора напряжения 220 кВ</t>
  </si>
  <si>
    <t xml:space="preserve">Шкаф упр.ВЛ-35кВ с мнемосхемой (на 8 ОЛ-35кВ, с указателями положения разъединителей) </t>
  </si>
  <si>
    <t>Шкаф упр.Т-2,ВВ-220кВ,ВВ-35кВ,ВВ-10кВ, СВ-10 (с мнемосхемой, с указателями положения разъединителей)</t>
  </si>
  <si>
    <t>Шкаф упр. Т-1, ВВ-220кВ, СВ-220кВ, ВВ-35кВ, СВ-35кВ, ВВ-10кВ (с мнемосхемой, с указателями положения разъединителей)</t>
  </si>
  <si>
    <t>Трансформаторы тока ТЛМ-10 50/5</t>
  </si>
  <si>
    <t>Трансформаторы тока ТЛМ-10 100/5</t>
  </si>
  <si>
    <t>Трансформаторы тока ТЛМ-10 150/5</t>
  </si>
  <si>
    <t>Трансформаторы тока ТЛМ-10 200/5</t>
  </si>
  <si>
    <t>Трансформаторы тока ТЛМ-10 400/5</t>
  </si>
  <si>
    <t>Трансформаторы тока ТЛМ-10 600/5</t>
  </si>
  <si>
    <t>Трансформаторы тока ТЛМ-10 1000/5</t>
  </si>
  <si>
    <t>Частичная реконструкция ПС 110/35/6кВ "Актас"</t>
  </si>
  <si>
    <t>КТП с трансформатором собственных нужд 6/0,4 кВ 63 кВА</t>
  </si>
  <si>
    <t xml:space="preserve">Ячейковый портал ПЖС-35 Я2 </t>
  </si>
  <si>
    <t>Шкаф управления на 3 разъединителя 35 кВ</t>
  </si>
  <si>
    <t>Шкаф управления на 4 разъединителя 35 кВ</t>
  </si>
  <si>
    <t>Стойка вибрированная ж/б ВС 105-167</t>
  </si>
  <si>
    <t>Терминал защиты шинного ТН-6кВ</t>
  </si>
  <si>
    <t>Частичная реконструкция ПС 110/35/10кВ "Улытау"</t>
  </si>
  <si>
    <t>Заземлитель 110 кВ нейтрали силового трансформатора (ЗОН-110БII УХЛ1 ПРГ-00-2 УХЛ1)</t>
  </si>
  <si>
    <t>Шкаф управления на 2 разъединителя 35 кВ</t>
  </si>
  <si>
    <t xml:space="preserve">Ограничитель перенапряжения ОПН-110-РК-110/56-10-760 УХЛ1 </t>
  </si>
  <si>
    <t>Ограничитель перенапряжений ОПН-35 кВ</t>
  </si>
  <si>
    <t>Частичная реконструкция ПС 110/35/10кВ "Сары-кенгир"</t>
  </si>
  <si>
    <t>Терминал защиты шинного ТН-10 кВ</t>
  </si>
  <si>
    <t>Заземлитель однофазный наружной установки ЗОН</t>
  </si>
  <si>
    <t>Частичная реконструкция ПС 110/35/6кВ "Центральная"</t>
  </si>
  <si>
    <t xml:space="preserve">Блок под вакуумный выключатель реклоузер 35кВ  </t>
  </si>
  <si>
    <t>Блок под трансформатор напряжения 35 кВ.</t>
  </si>
  <si>
    <t xml:space="preserve">Блок под трансформатор тока 35кВ </t>
  </si>
  <si>
    <t>Блок под трехполюсный разъединитель 35кВ/1000А с двумя заземляющими ножами с электроприводами</t>
  </si>
  <si>
    <t>Блок под трехполюсный разъединитель 35кВ/1000А с одним заземляющим ножом с электроприводами</t>
  </si>
  <si>
    <t>Разъединитель 35 кВ/1000А, трёхполюсный с двумя заземляющими ножами  с электроприводами (РГ.2-35.II/1000-20 УХЛ1 без м/к ПД-14-02,03 УХЛ1 3 п.к.)</t>
  </si>
  <si>
    <t>Разъединитель 35 кВ/1000А, трёхполюсный с одним заземляющим ножом  с электроприводами (РГ.1а35.II/1000-20УХЛ1 без м/к ПД-14-02, 03УХЛ1 3 п.к.)</t>
  </si>
  <si>
    <t xml:space="preserve">Трансформатор напряжения 35 кВ </t>
  </si>
  <si>
    <t>Частичная реконструкция ПС-110/35/10 кВ "Городская":</t>
  </si>
  <si>
    <t>ОПН-П1-110/88/10/550 УХЛ1</t>
  </si>
  <si>
    <t>Частичная реконструкция ПС-110/10 кВ "Д":</t>
  </si>
  <si>
    <t>Щит постоянного тока в составе: 2хШРОТ 9 Шкаф распределения оперативного тока), 1хШВАБ (Шкаф ввода аккумуляторной батареи)</t>
  </si>
  <si>
    <t>Частичная реконструкция ПС-110/35/10 кВ "Нура-талды":</t>
  </si>
  <si>
    <t>Трансформатор ТМН 2500кВА 110/10кВ</t>
  </si>
  <si>
    <t xml:space="preserve">Ограничитель перенапряжения ОПН-РК-110/56-10-760 УХЛ1 </t>
  </si>
  <si>
    <t>Заземлитель однофазный наружной установки ЗОН ПР-01-2УХЛ1</t>
  </si>
  <si>
    <t>Ограничитель перенапряжения ОПН -110 кВ</t>
  </si>
  <si>
    <t>Трансформатор напряжения 10 кВ (НТМИ-10)</t>
  </si>
  <si>
    <t>Трансформаторы тока 10 ТЛМ-10 50/5</t>
  </si>
  <si>
    <t>Трансформаторы тока 10 ТЛМ-10 400/5</t>
  </si>
  <si>
    <t>Частичная реконструкция ПС-35/10 кВ "Талап"</t>
  </si>
  <si>
    <t>Трансформаторы тока ТОЛ-10 50/5</t>
  </si>
  <si>
    <t>Трансформаторы тока ТОЛ-10 100/5</t>
  </si>
  <si>
    <t>Трансформаторы тока ТЛМ-10 30/5</t>
  </si>
  <si>
    <t>Частичная реконструкция ПС-35/10 кВ "Кызыл-Жар"</t>
  </si>
  <si>
    <t>Трансформаторы тока ТОЛ-10 150/5</t>
  </si>
  <si>
    <t>Трансформаторы тока ТОЛ-10 200/5</t>
  </si>
  <si>
    <t>Трансформаторы тока ТОЛ-10 400/5</t>
  </si>
  <si>
    <t>Частичная реконструкция ПС-35/6 кВ "Клыч"</t>
  </si>
  <si>
    <t>Частичная реконструкция ПС-35/10 кВ "Урожайная"</t>
  </si>
  <si>
    <t>Частичная реконструкция ПС-35/6 кВ "Ктай"</t>
  </si>
  <si>
    <t>Трансформатор тока 6 кВ (ТПЛ-10) 200/5</t>
  </si>
  <si>
    <t>Трансформатор тока 6 кВ (ТПЛ-10) 75/5</t>
  </si>
  <si>
    <t>Трансформатор тока 6 кВ (ТПЛМ-10) 75/5</t>
  </si>
  <si>
    <t>Трансформатор тока 6 кВ (ТПЛМ-10) 40/5</t>
  </si>
  <si>
    <t>Трансформатор тока 6 кВ (ТПЛ-10) 300/5</t>
  </si>
  <si>
    <t>Трансформатор тока 6 кВ (ТПЛ-10) 30/5</t>
  </si>
  <si>
    <t>Заземлитель 110 кВ нейтрали силового трансформатора</t>
  </si>
  <si>
    <t xml:space="preserve">Ограничитель перенапряжения ОПН-10кВ </t>
  </si>
  <si>
    <t>Частичная реконструкция ПС-110/35/10 кВ "№ 2"</t>
  </si>
  <si>
    <t>Разъединитель 110 кВ/1000А трехполюсный с одним заземляющим ножом с ручным приводом (РГН.1а-110.II/1000-40УХЛ1 с ПРГ-00,01-6УХЛ1 3п.к.)</t>
  </si>
  <si>
    <t>Разъединитель  35кВ/1000А трехполюсный с одним заземляющим ножом с ручным приводом (РГ.1а-35.II/1000-20УХЛ1 м/к ПРГ-00, 01-5УХЛ1 3 п.к.)</t>
  </si>
  <si>
    <t xml:space="preserve">Ограничитель перенапряжения ОПН-110 кВ </t>
  </si>
  <si>
    <t xml:space="preserve">Ограничитель перенапряжения ОПН-35 кВ </t>
  </si>
  <si>
    <t>Частичная реконструкция ПС-110/35/10 кВ "№ 3"</t>
  </si>
  <si>
    <t>Разъединитель 110кВ/1000А трехполюсный с двумя заземляющими ножами с ручным приводом (РГН.2-110.II/1000-40УХЛ1 с ПРГ-00,01-6УХЛ1 3п.к.)</t>
  </si>
  <si>
    <t>Разъединитель 35кВ/1000А, трёхполюсный с одним заземляющим ножом, с ручным приводом (РГ.1а-35.II/1000-20УХЛ1 м/к ПРГ-00, 01-5УХЛ1 3 п.к.)</t>
  </si>
  <si>
    <t>Разъединитель 35кВ/1000А, трёхполюсный с двумя заземляющими ножами, с ручным приводом (РГ.2-35.II/1000-20УХЛ1 м/к ПРГ-00, 01-5УХЛ1 3 п.к.)</t>
  </si>
  <si>
    <t>Частичная реконструкция ПС-110/35/10 кВ "№ 4"</t>
  </si>
  <si>
    <t>Ограничитель перенапряжения 35 кВ</t>
  </si>
  <si>
    <t>Предохранитель 35 кВ ПКН</t>
  </si>
  <si>
    <t>Предохранитель 10 кВ ПКН</t>
  </si>
  <si>
    <t>Трансформатор тока 10 кВ, 2000А</t>
  </si>
  <si>
    <t>Трансформатор тока 10 кВ, 400А</t>
  </si>
  <si>
    <t>Трансформатор тока 10 кВ, 75А</t>
  </si>
  <si>
    <t>Трансформатор тока 10 кВ, 100А</t>
  </si>
  <si>
    <t xml:space="preserve">Ограничитель перенапряжения ОПН-10 кВ </t>
  </si>
  <si>
    <t>Частичная реконструкция ПС-110/10 кВ "№ 6"</t>
  </si>
  <si>
    <t xml:space="preserve">Ограничитель перенапряжений 10кВ </t>
  </si>
  <si>
    <t>Частичная реконструкция ПС-110/35/10 кВ "№ 9"</t>
  </si>
  <si>
    <t>Щит управления ПС в составе:</t>
  </si>
  <si>
    <t>Шкаф управления В-35кВ-3шт, СВ-110кВ-1 шт, с мнемосхемой</t>
  </si>
  <si>
    <t>Шкаф управления Т-2, ВВ-110 кВ, ВВ-35кВ, ВВ-10кВ, СВ-35 с мнемосхемой</t>
  </si>
  <si>
    <t xml:space="preserve">Шкаф управления Т-1, ВВ-110 кВ, ВВ-35кВ, ВВ-10, СВ-10кВ  с мнемосхемой       </t>
  </si>
  <si>
    <t>Частичная реконструкция ПС-110/35/10 кВ "№ 16"</t>
  </si>
  <si>
    <t>Частичная реконструкция ПС-110/10 кВ "№10"</t>
  </si>
  <si>
    <t xml:space="preserve">ОРУ-10 кВ </t>
  </si>
  <si>
    <t xml:space="preserve">ОРУ-35 кВ </t>
  </si>
  <si>
    <t>Шкаф контроля изоляции шинного ТН-35 кВ</t>
  </si>
  <si>
    <t>Шкаф учета электроэнергии</t>
  </si>
  <si>
    <t>Частичная реконструкция ПС-110/10 кВ "№ 5"</t>
  </si>
  <si>
    <t xml:space="preserve">Разъединитель 110 кВ трехполюсный с одним заземляющим ножом с ручным приводом  </t>
  </si>
  <si>
    <t>Шкаф управления Т-2, ВВ-35 кВ, ВВ-10кВ, СВ-10кВ, ВЛ-35-1 шт. с мнемосхемой</t>
  </si>
  <si>
    <t xml:space="preserve">Шкаф управления Т-1, ВВ-35, ВВ-10, ВЛ-35кВ  с мнемосхемой       </t>
  </si>
  <si>
    <t>Трансформатор тока 10 кВ ТОЛ-СВЭЛ-10 300/5</t>
  </si>
  <si>
    <t>Трансформатор тока 10 кВ ТОЛ-СВЭЛ-10 75/5</t>
  </si>
  <si>
    <t>Трансформатор тока ТОЛ-10 100/5</t>
  </si>
  <si>
    <t>Частичная реконструкция ПС-35/6 кВ "Мын-Арал"</t>
  </si>
  <si>
    <t xml:space="preserve">Трансформатор  6/0,4кВ, 40кВА </t>
  </si>
  <si>
    <t>Разъединитель 35кВ/1000А трехполюсный с двумя  заземляющими ножами, с ручным приводом (РГ.2-35.II/1000-20УХЛ1 м/к ПРГ-00-5БУХЛ1 3 п.к.)</t>
  </si>
  <si>
    <t xml:space="preserve">Ограничитель перенапряжений 
35 кВ </t>
  </si>
  <si>
    <t>Ограничитель перенапряжений 6кВ</t>
  </si>
  <si>
    <t>Предохранитель ПКН-6кВ</t>
  </si>
  <si>
    <t>Предохранитель ПКТ-6кВ</t>
  </si>
  <si>
    <t>ПС-20-35 кВ "Гульшад"</t>
  </si>
  <si>
    <t>ПС-35/10 кВ "№4"</t>
  </si>
  <si>
    <t>Разъединитель 35 кВ/1000А трехполюсный с двумя заземляющими ножами с ручным приводом</t>
  </si>
  <si>
    <t>ПС-35/10 кВ "№9"</t>
  </si>
  <si>
    <t>Разъединитель 35 кВ/1000А трехполюсный с одним заземляющим ножом с ручным приводом</t>
  </si>
  <si>
    <t>ПС-35/10 кВ "№15"</t>
  </si>
  <si>
    <t>Трансформатор тока 10 кВ ТОЛ-СВЭЛ-10 50/5</t>
  </si>
  <si>
    <t>Трансформатор тока 10 кВ ТОЛ-СВЭЛ-10 100/5</t>
  </si>
  <si>
    <t>ПС-35/10 кВ "№16"</t>
  </si>
  <si>
    <t>Разъединитель РЛНД-1-10II/400 УХЛ1, с одним заземляющим ножом с приводом</t>
  </si>
  <si>
    <t>Ограничитель перенапряжений ОПН-10 кВ</t>
  </si>
  <si>
    <t>ПС-35/10 кВ "№17"</t>
  </si>
  <si>
    <t>Замена оборудования ЦРП-4, г.Приозёрск</t>
  </si>
  <si>
    <t>Силовой трансформатор ТМ-400 кВА 10/0,4 кВ</t>
  </si>
  <si>
    <t>Трансформатор тока  10 кВ, 600А</t>
  </si>
  <si>
    <t>Трансформатор тока  10 кВ, 400А</t>
  </si>
  <si>
    <t>Трансформатор тока  10 кВ, 300А</t>
  </si>
  <si>
    <t>Трансформатор тока  10 кВ, 200А</t>
  </si>
  <si>
    <t>Трансформатор тока  10 кВ, 100А</t>
  </si>
  <si>
    <t xml:space="preserve"> ТП № 2 ПТФ, г.Жезказган, п.Кенгир, в том числе: </t>
  </si>
  <si>
    <t xml:space="preserve">Силовой трансформатор 10/0,4 кВ, 630 кВА </t>
  </si>
  <si>
    <t xml:space="preserve">Силовой трансформатор ТМ-400 кВА 10/0,4 кВ </t>
  </si>
  <si>
    <t>Вводные панели ЩО-70 с разъединителем РЕ 19-37, оперируемый штангой ;прибор учета А1805 RAL-P4GB-DW-4- 1шт,     трансформаторы тока ТШП-0,66 300/5 - 3 шт (Панель ЩО70(вводная))</t>
  </si>
  <si>
    <t>Линейные панели ЩО-70 с 4 рубильниками ( рубильники РПС-2 с предохранителями на 250А), с Альфа счетчиками А 1805 с трансформатором тока Т-0,66 200/5 - 6 шт,   трансформатором тока Т-0,66 300/5 - 6 шт,    трансформатором тока Т-0,66 75/5 - 3 шт. (Панель ЩО70 (вводная))</t>
  </si>
  <si>
    <t xml:space="preserve">Секционная панель с рубильником РПС-630А </t>
  </si>
  <si>
    <t>Ячейка КСО-366  линейная  с выключателем нагрузки типа ВНРп - 10/630-10 ЗП с предохранителями 10 кВ. (Камера КСО)</t>
  </si>
  <si>
    <t xml:space="preserve">КТПн-400кВА 10/0,4кВ, КТП №11 База ф.ЦРЭС, г.Жезказган </t>
  </si>
  <si>
    <t>2КТПуМБ-630кВА 10/0,4 кВ, г.Приозёрск, ТП № 38</t>
  </si>
  <si>
    <t>2КТПуМБ-400кВА 10/0,4 кВ, г.Приозёрск, ТП № 43</t>
  </si>
  <si>
    <t>2КТПуМБ-400кВА 10/0,4 кВ, г.Приозёрск, ТП № 50</t>
  </si>
  <si>
    <t xml:space="preserve">КТПГН-250 кВА 10/0,4 кВ, г.Балхаш, п.Гульшад КТП №2 </t>
  </si>
  <si>
    <r>
      <t>КТПГН-160</t>
    </r>
    <r>
      <rPr>
        <b/>
        <sz val="14"/>
        <color rgb="FFFF0000"/>
        <rFont val="Times New Roman"/>
        <family val="1"/>
        <charset val="204"/>
      </rPr>
      <t xml:space="preserve"> </t>
    </r>
    <r>
      <rPr>
        <b/>
        <sz val="14"/>
        <rFont val="Times New Roman"/>
        <family val="1"/>
        <charset val="204"/>
      </rPr>
      <t>кВА 10/0,4 кВ, г.Балхаш, п.Алгазы КТП № 2</t>
    </r>
  </si>
  <si>
    <t xml:space="preserve">ВЛ-220 кВ ПС  "Балхашская" - ПС "Моинты" 2448, в том числе: </t>
  </si>
  <si>
    <t xml:space="preserve">Сталь полосовая 40х4 </t>
  </si>
  <si>
    <t>ВЛ-110 кВ "Центральная-Улытау", в том числе:</t>
  </si>
  <si>
    <t>Металлоконструкции к опоре ПБ 110.11 без лестниц, оцинк.</t>
  </si>
  <si>
    <t>Деталь крепления ригеля КР-5 оцинк.</t>
  </si>
  <si>
    <t>ВЛ-110 кВ "Центральная-Актас", в том числе:</t>
  </si>
  <si>
    <t>ВЛ-110кВ №103, в том числе:</t>
  </si>
  <si>
    <t xml:space="preserve">Сталь полосовая 40Х4 </t>
  </si>
  <si>
    <t>ВЛ-110кВ №104,105 "Балхашская - Саяк", в том числе:</t>
  </si>
  <si>
    <t>ВЛ-110кВ отп. на "Ортадересин" от ВЛ-110 кВ №105, в том числе:</t>
  </si>
  <si>
    <t>ВЛ-110кВ №115,116, в том числе:</t>
  </si>
  <si>
    <t>Соединитель СОАС-95</t>
  </si>
  <si>
    <t>ВЛ-110кВ №122 "Акчатау - Моинты" , в том числе:</t>
  </si>
  <si>
    <t>ВЛ-110кВ №120, в том числе:</t>
  </si>
  <si>
    <t>ВЛ-110кВ №130, в том числе:</t>
  </si>
  <si>
    <t xml:space="preserve"> СВ 164-12 стойка ж/б вибрированная с/стойкая с гидроизоляцией</t>
  </si>
  <si>
    <t>ВЛ-35 кВ "Жана Арка-Оросительная" с отп. на Актайляк , в том числе:</t>
  </si>
  <si>
    <t>ВЛ-35 кВ "Просторное-Батык", в том числе:</t>
  </si>
  <si>
    <t xml:space="preserve">Провод АС-50 </t>
  </si>
  <si>
    <t xml:space="preserve">Соединитель СОАС-50 </t>
  </si>
  <si>
    <t>Ушко У1-7-16</t>
  </si>
  <si>
    <t>Узел крепления КГП-7-2В (Комплектуется серьгой)</t>
  </si>
  <si>
    <t>Траверса ТН-9</t>
  </si>
  <si>
    <t>Зажим натяжной клиновой НКК-1-1б</t>
  </si>
  <si>
    <t>Зажим натяжной болтовой НБ-2-6</t>
  </si>
  <si>
    <t>Зажим ПА-2-2А</t>
  </si>
  <si>
    <t>ВЛ-10 кВ в габарите 35 кВ "Нураталды - Кызылгой"</t>
  </si>
  <si>
    <t>Вакуумный реклоузер 10 кВ с функцией коммерческого учета</t>
  </si>
  <si>
    <t>ВЛ-35 кВ №58, в том числе:</t>
  </si>
  <si>
    <t>ВЛ-35 кВ №77, в том числе:</t>
  </si>
  <si>
    <t>ВЛ-35 кВ №75, в том числе:</t>
  </si>
  <si>
    <t>ВЛ-35 кВ "Аксу-Аюлы - Кармыс" №64</t>
  </si>
  <si>
    <t>Пункт коммерческого учета электроэнергии 6-10 кВ</t>
  </si>
  <si>
    <t>ВЛ-35 кВ "Кармыс - Шетский" №65</t>
  </si>
  <si>
    <t>Пункт коммерческого учета электроэнергии 10 кВ</t>
  </si>
  <si>
    <t>ВЛ-35 кВ №66</t>
  </si>
  <si>
    <t>ВЛ-35 кВ №87</t>
  </si>
  <si>
    <t>СИП 5 4х70</t>
  </si>
  <si>
    <t>Зажим прокалывающий SLIP 12.1</t>
  </si>
  <si>
    <t>Сталь угловая 50х50х5 мм</t>
  </si>
  <si>
    <t>Материалы для замены ж/б опор на ВЛ-10 кВ ф.№28 г.Приозёрск, в том числе:</t>
  </si>
  <si>
    <t>Крюк КН-22</t>
  </si>
  <si>
    <t>Полимеронуретановая спецэмаль для защиты металла износостойкая чёрная</t>
  </si>
  <si>
    <t>Лента ЛЭ-8-1 х/б</t>
  </si>
  <si>
    <t>Замена участка КЛ-10кВ от ПС 1-110 кВ фидер 10 кВ №28 до опоры №1 ВЛ-10 кВ</t>
  </si>
  <si>
    <t xml:space="preserve">Концевая  муфта 10 КВТп-3х70х120              </t>
  </si>
  <si>
    <t>Наконечники алюминиевые ТА-120</t>
  </si>
  <si>
    <t>Полотно по металлу</t>
  </si>
  <si>
    <t>Изолента ПВХ</t>
  </si>
  <si>
    <t xml:space="preserve">Замена участка КЛ-10 кВ от ЦРП-1 до ТП-86 </t>
  </si>
  <si>
    <t xml:space="preserve">Замена участка КЛ-10кВ от ул. Агыбай-Батыра до ул. Дорохова 2КТПуМБ-42 </t>
  </si>
  <si>
    <t>Замена участка КЛ-10кВ от ЦРП-2 ул. Дорохова до 2КТПуМБ-42</t>
  </si>
  <si>
    <t>Замена участка КЛ-10кВ от ТП-39А до КТПуМБ-41 ул.Пушкина (до соед.муфты)</t>
  </si>
  <si>
    <t>Гильзы ГА-70мм</t>
  </si>
  <si>
    <t>Замена участка КЛ-10кВ от 2КТПуМБ 10/0,4 кВ №41 до 2КТПуМБ 10/0,4 кВ №42:</t>
  </si>
  <si>
    <t>Материалы для замены КЛ-0,4 кВ распред. сетей г.Приозёрск, в том числе:</t>
  </si>
  <si>
    <t>Замена участка КЛ-0,4кВ от КТПуМБ-56 до ул. Кисунько 13/1 ввод 1</t>
  </si>
  <si>
    <t>Кабель АВББШВ-3х120+1х95</t>
  </si>
  <si>
    <t>Замена участка КЛ-0,4кВ от КТПуМБ-56 до ул. Кисунько 13/1 ввод 2</t>
  </si>
  <si>
    <t>Замена участка КЛ-0,4кВ от КТПуМБ-56 до ул. Кисунько 13/2</t>
  </si>
  <si>
    <t>Замена участка КЛ-0,4кВ от ТП-2 до ВЛ 0,4кВ по ул. Строителей</t>
  </si>
  <si>
    <t>Замена участка КЛ-0,4кВ от ТП-86 до ул. Кошкарбаева 9</t>
  </si>
  <si>
    <t>Комплект поисковый КП 500К</t>
  </si>
  <si>
    <t>к-кт</t>
  </si>
  <si>
    <t xml:space="preserve">тн </t>
  </si>
  <si>
    <t>л</t>
  </si>
  <si>
    <t>3,3</t>
  </si>
  <si>
    <t>Облицовка сайдингом наружных стен производственных зданий АО "Жез.РЭК", в том числе:</t>
  </si>
  <si>
    <t>Облицовка металлосайдингом наружных стен производственных зданий филиала АО "Жез.РЭК" "Центральный район электрических сетей", в том числе:</t>
  </si>
  <si>
    <t>Здание блока служебных помещений корпус "А", в том числе:</t>
  </si>
  <si>
    <t xml:space="preserve">Работа по монтажу и облицовке металлосайдингом здания блока служебных помещений корпус "А" </t>
  </si>
  <si>
    <t xml:space="preserve">Материалы для монтажа и облицовки металлосайдингом  здания блока служебных помещений корпус "А" </t>
  </si>
  <si>
    <t>Здание блока служебных помещений корпус "Б", в том числе:</t>
  </si>
  <si>
    <t>Работа по монтажу и облицовке металлосайдингом здания блока служебных помещений корпус "Б"</t>
  </si>
  <si>
    <t xml:space="preserve">Материалы для монтажа и облицовки металлосайдингом  здания блока служебных помещений корпус "Б" </t>
  </si>
  <si>
    <t>Здание блока служебных помещений корпус "В", в том числе:</t>
  </si>
  <si>
    <t xml:space="preserve">Работа по монтажу и облицовке металлосайдингом здания блока служебных помещений корпус "В" </t>
  </si>
  <si>
    <t xml:space="preserve">Материалы для монтажа и облицовки металлосайдингом  здания блока служебных помещений корпус "В" </t>
  </si>
  <si>
    <t>Здание гаража на 25 автомашин, в том числе:</t>
  </si>
  <si>
    <t xml:space="preserve">Работа по монтажу и облицовке металлосайдингом  здания гаража на 25 автомашин </t>
  </si>
  <si>
    <t>Материалы для монтажа и облицовки металлосайдингом  здания гаража на 25 автомашин</t>
  </si>
  <si>
    <t>Здание Лаборатории, в том числе:</t>
  </si>
  <si>
    <t>Работа по монтажу и облицовке металлосайдингом  здания Лаборатории</t>
  </si>
  <si>
    <t>Материалы для монтажа и облицовки металлосайдингом  здания Лаборатории</t>
  </si>
  <si>
    <t>Здание крытого склада, в том числе:</t>
  </si>
  <si>
    <t>Работа по монтажу и облицовке металлосайдингом  здания крытого склада</t>
  </si>
  <si>
    <t>Материалы для монтажа и облицовки металлосайдингом  здания крытого склада</t>
  </si>
  <si>
    <t>Здание проходной, в том числе:</t>
  </si>
  <si>
    <t>Работа по монтажу и облицовке металлосайдингом здания Проходной ф. "ЦРЭС"</t>
  </si>
  <si>
    <t>Материалы для монтажа и облицовки металлосайдингом  здания проходной</t>
  </si>
  <si>
    <t xml:space="preserve">Облицовка металлосайдингом наружных стен производственных зданий ремонтно-производственной базы РПБ III АО "Жез.РЭК", г. Жезказган, в том числе: </t>
  </si>
  <si>
    <t>Здание мастерских ЭТС, в том числе:</t>
  </si>
  <si>
    <t>Работа по монтажу и облицовке металлосайдингом  здания мастерских ЭТС</t>
  </si>
  <si>
    <t>Материалы для монтажа и облицовки металлосайдингом  здания мастерских ЭТС</t>
  </si>
  <si>
    <t>Здание мастерских ВЛ, в том числе:</t>
  </si>
  <si>
    <t>Работа по монтажу и облицовке металлосайдингом  здания мастерских ВЛ</t>
  </si>
  <si>
    <t>Материалы для монтажа и облицовки металлосайдингом  здания мастерских ВЛ</t>
  </si>
  <si>
    <t>Здание мастерских СМУ, в том числе:</t>
  </si>
  <si>
    <t>Работа по монтажу и облицовке металлосайдингом  здания мастерских СМУ</t>
  </si>
  <si>
    <t>Материалы для монтажа и облицовки металлосайдингом  здания мастерских СМУ</t>
  </si>
  <si>
    <t>Работа по монтажу и облицовке металлосайдингом  здания проходной</t>
  </si>
  <si>
    <t>Здание склада-навеса, в том числе:</t>
  </si>
  <si>
    <t>Работа по монтажу и облицовке металлосайдингом  здания склада-навеса</t>
  </si>
  <si>
    <t>Материалы для монтажа и облицовки металлосайдингом  здания склада-навеса</t>
  </si>
  <si>
    <t>Здание гаража на 3 автомашины, в том числе:</t>
  </si>
  <si>
    <t>Работа по монтажу и облицовке металлосайдингом  здания гаража на 3 автомашины</t>
  </si>
  <si>
    <t>Материалы для монтажа и облицовки металлосайдингом  здания гаража на 3 автомашины</t>
  </si>
  <si>
    <t>Здание гаража на 6 автомашин, в том числе:</t>
  </si>
  <si>
    <t>Работа по монтажу и облицовке металлосайдингом  здания гаража на 6 автомашин</t>
  </si>
  <si>
    <t>Материалы для монтажа и облицовки металлосайдингом  здания гаража на 6 автомашин</t>
  </si>
  <si>
    <t>Здание гаража-склада, в том числе:</t>
  </si>
  <si>
    <t>Работа по монтажу и облицовке металлосайдингом  здания гаража-склада</t>
  </si>
  <si>
    <t>Материалы для монтажа и облицовки металлосайдингом  здания гаража-склада</t>
  </si>
  <si>
    <t>Облицовка металлосайдингом наружных стен производственных зданий филиала АО "Жез.РЭК" "Каражальские районные электрические сети", в том числе:</t>
  </si>
  <si>
    <t>Здание ремонтно-механических мастерских со складами и АБК, в том числе:</t>
  </si>
  <si>
    <t xml:space="preserve">Работа по монтажу и облицовке металлосайдингом  здания ремонтно-механических мастерских со складами и АБК </t>
  </si>
  <si>
    <t xml:space="preserve">Материалы для монтажа и облицовки металлосайдингом здания ремонтно-механических мастерских со складами и АБК </t>
  </si>
  <si>
    <t>Здание ОВБ РПБ, в том числе:</t>
  </si>
  <si>
    <t xml:space="preserve">Работа по монтажу и облицовке металлосайдингом  здания ОВБ  РПБ </t>
  </si>
  <si>
    <t xml:space="preserve">Материалы для монтажа и облицовки металлосайдингом здания  ОВБ РПБ </t>
  </si>
  <si>
    <t>Здание ВЛ РПБ, в том числе:</t>
  </si>
  <si>
    <t>Работа по монтажу и облицовке металлосайдингом  здания ВЛ РПБ</t>
  </si>
  <si>
    <t xml:space="preserve">Материалы для монтажа и облицовки металлосайдингом здания ВЛ РПБ </t>
  </si>
  <si>
    <t>Здание Бокса № 1 РПБ, в том числе:</t>
  </si>
  <si>
    <t xml:space="preserve">Работа по монтажу и облицовке металлосайдингом  здания  Бокса № 1 со складами и раздевалкой </t>
  </si>
  <si>
    <t xml:space="preserve">Материалы для монтажа и облицовки металлосайдингом здания  Бокса № 1 РПБ </t>
  </si>
  <si>
    <t xml:space="preserve">Облицовка металлосайдингом наружных стен производственных зданий филиала АО "Жез.РЭК" "Балхашские электрические сети", в том числе: </t>
  </si>
  <si>
    <t>Здание ТП-38 РПБ филиала "БЭС", в том числе:</t>
  </si>
  <si>
    <t>Работа по монтажу и облицовке металлосайдингом Здания ТП-38 РПБ филиала "БЭС"</t>
  </si>
  <si>
    <t>Материалы для монтажа и облицовки металлосайдингом здания Здания ТП-38 РПБ филиала "БЭС"</t>
  </si>
  <si>
    <t>Здание проходной филиала "БЭС", в том числе:</t>
  </si>
  <si>
    <t>Работа по монтажу и облицовке металлосайдингом Здания проходной филиала "БЭС"</t>
  </si>
  <si>
    <t>Материалы для монтажа и облицовки металлосайдингом здания проходной филиала "БЭС"</t>
  </si>
  <si>
    <t>Здание материального склада филиала "БЭС", в том числе:</t>
  </si>
  <si>
    <t>Работа по монтажу и облицовке металлосайдингом Здания материального склада филиала "БЭС"</t>
  </si>
  <si>
    <t>Материалы для монтажа и облицовки металлосайдингом здания материального склада филиала "БЭС"</t>
  </si>
  <si>
    <t>Здание мастерских ЭТС РПБ филиала "БЭС", в том числе:</t>
  </si>
  <si>
    <t>Работа по монтажу и облицовке металлосайдингом Здания мастерских ЭТС РПБ филиала "БЭС"</t>
  </si>
  <si>
    <t>Материалы для монтажа и облицовки металлосайдингом Здания мастерских ЭТС РПБ филиала "БЭС"</t>
  </si>
  <si>
    <t>Здание мастерских СМиТ РПБ филиала "БЭС", в том числе:</t>
  </si>
  <si>
    <t>Работа по монтажу и облицовке металлосайдингом Здания мастерских СМиТ РПБ филиала "БЭС"</t>
  </si>
  <si>
    <t>Материалы для монтажа и облицовки металлосайдингом Здания мастерских СМиТ РПБ филиала "БЭС"</t>
  </si>
  <si>
    <t>Здание гаража на 7 автомашин РПБ филиала "БЭС", в том числе:</t>
  </si>
  <si>
    <t>Работа по монтажу и облицовке металлосайдингом Здания гаража на 7 автомашин РПБ филиала "БЭС"</t>
  </si>
  <si>
    <t>Материалы для монтажа и облицовки металлосайдингом Здания гаража на 7 автомашин РПБ филиала "БЭС"</t>
  </si>
  <si>
    <t>Здание масловводов ЭТС РПБ филиала "БЭС", в том числе:</t>
  </si>
  <si>
    <t>Работа по монтажу и облицовке металлосайдингом Здания масловводов ЭТС РПБ филиала "БЭС"</t>
  </si>
  <si>
    <t>Материалы для монтажа и облицовки металлосайдингом Здания масловводов ЭТС РПБ филиала "БЭС"</t>
  </si>
  <si>
    <t>Здание ремонтно-механической службы РПБ филиала "БЭС", в том числе:</t>
  </si>
  <si>
    <t>Работа по монтажу и облицовке металлосайдингом Здания ремонтно-механической службы РПБ филиала "БЭС"</t>
  </si>
  <si>
    <t>Материалы для монтажа и облицовки металлосайдингом Здания ремонтно-механической службы РПБ филиала "БЭС"</t>
  </si>
  <si>
    <t>Здание сыпучих материалов РПБ филиала "БЭС", в том числе:</t>
  </si>
  <si>
    <t>Работа по монтажу и облицовке металлосайдингом Здания сыпучих материалов РПБ филиала "БЭС"</t>
  </si>
  <si>
    <t>Материалы для монтажа и облицовки металлосайдингом Здания сыпучих материалов РПБ филиала "БЭС"</t>
  </si>
  <si>
    <t>Здание Склада ГСМ РПБ филиала "БЭС", в том числе:</t>
  </si>
  <si>
    <t>Работа по монтажу и облицовке металлосайдингом Здания Склада ГСМ РПБ филиала "БЭС"</t>
  </si>
  <si>
    <t>Материалы для монтажа и облицовки металлосайдингом Здания Склада ГСМ РПБ филиала "БЭС"</t>
  </si>
  <si>
    <t>Здание склада-навеса строительных материалов РПБ филиала "БЭС", в том числе:</t>
  </si>
  <si>
    <t>Работа по монтажу и облицовке металлосайдингом Здания склада-навеса строительных материалов РПБ филиала "БЭС"</t>
  </si>
  <si>
    <t>Материалы для монтажа и облицовки металлосайдингом Здания склада-навеса строительных материалов РПБ филиала "БЭС"</t>
  </si>
  <si>
    <t>Здание Холодного склада запчастей РПБ филиала "БЭС", в том числе:</t>
  </si>
  <si>
    <t>Работа по монтажу и облицовке металлосайдингом Здания Холодного склада запчастей РПБ филиала "БЭС"</t>
  </si>
  <si>
    <t>Материалы для монтажа и облицовки металлосайдингом Здания Холодного склада запчастей РПБ филиала "БЭС"</t>
  </si>
  <si>
    <t>Здание Гаражей на 3 и 6 автомашин базы ЮРЭС филиала "БЭС" г. Приозерск, в том числе:</t>
  </si>
  <si>
    <t>Работа по монтажу и облицовке металлосайдингом Здания Гаражей на 3 и 6 автомашин базы ЮРЭС филиала "БЭС" г. Приозерск</t>
  </si>
  <si>
    <t>Материалы для монтажа и облицовки металлосайдингом Здания Гаражей на 3 и 6 автомашин базы ЮРЭС филиала "БЭС" г. Приозерск</t>
  </si>
  <si>
    <t>Здание  Дестилатной базы ЮРЭС филиала "БЭС" г. Приозерск, в том числе:</t>
  </si>
  <si>
    <t>Работа по монтажу и облицовке металлосайдингом Здания Дестилатной базы ЮРЭС филиала "БЭС" г. Приозерск</t>
  </si>
  <si>
    <t>Материалы для монтажа и облицовки металлосайдингом Здания Дестилатной базы ЮРЭС филиала "БЭС" г. Приозерск</t>
  </si>
  <si>
    <t>Здание  Лабораторного корпуса РПБ ЮРЭС филиала "БЭС" г. Приозерск, в том числе:</t>
  </si>
  <si>
    <t>Работа по монтажу и облицовке металлосайдингом Здания Лабораторного корпуса РПБ ЮРЭС филиала "БЭС" г. Приозерск</t>
  </si>
  <si>
    <t>Материалы для монтажа и облицовки металлосайдингом Здания Лабораторного корпуса РПБ ЮРЭС филиала "БЭС" г. Приозерск</t>
  </si>
  <si>
    <t>ВСЕГО на 2023 год:</t>
  </si>
  <si>
    <t>Камаз-43118-50 с КМУ                                                КРЭС</t>
  </si>
  <si>
    <t>Погрузчик-экскаватор САТ428 F2, с гидромолотом</t>
  </si>
  <si>
    <t>Гидромолот для экскаватора MST M642</t>
  </si>
  <si>
    <t>Ковш 40 см</t>
  </si>
  <si>
    <t>91</t>
  </si>
  <si>
    <t>91.1</t>
  </si>
  <si>
    <t>91.1.1</t>
  </si>
  <si>
    <t>91.1.2</t>
  </si>
  <si>
    <t>91.2</t>
  </si>
  <si>
    <t>91.2.1</t>
  </si>
  <si>
    <t>91.2.2</t>
  </si>
  <si>
    <t>91.3</t>
  </si>
  <si>
    <t>91.3.1</t>
  </si>
  <si>
    <t>91.3.2</t>
  </si>
  <si>
    <t>91.4</t>
  </si>
  <si>
    <t>91.4.1</t>
  </si>
  <si>
    <t>91.4.2</t>
  </si>
  <si>
    <t>91.5</t>
  </si>
  <si>
    <t>91.5.1</t>
  </si>
  <si>
    <t>91.5.2</t>
  </si>
  <si>
    <t>91.6</t>
  </si>
  <si>
    <t>91.6.1</t>
  </si>
  <si>
    <t>91.6.2</t>
  </si>
  <si>
    <t>91.7</t>
  </si>
  <si>
    <t>91.7.1</t>
  </si>
  <si>
    <t>91.7.2</t>
  </si>
  <si>
    <t>92</t>
  </si>
  <si>
    <t>92.1</t>
  </si>
  <si>
    <t>92.1.1</t>
  </si>
  <si>
    <t>92.1.2</t>
  </si>
  <si>
    <t>92.2</t>
  </si>
  <si>
    <t>92.2.1</t>
  </si>
  <si>
    <t>92.2.2</t>
  </si>
  <si>
    <t>92.3</t>
  </si>
  <si>
    <t>92.3.1</t>
  </si>
  <si>
    <t>92.3.2</t>
  </si>
  <si>
    <t>92.4</t>
  </si>
  <si>
    <t>92.4.1</t>
  </si>
  <si>
    <t>92.4.2</t>
  </si>
  <si>
    <t>92.5</t>
  </si>
  <si>
    <t>92.5.1</t>
  </si>
  <si>
    <t>92.5.2</t>
  </si>
  <si>
    <t>92.6</t>
  </si>
  <si>
    <t>92.6.1</t>
  </si>
  <si>
    <t>92.6.2</t>
  </si>
  <si>
    <t>92.7</t>
  </si>
  <si>
    <t>92.7.1</t>
  </si>
  <si>
    <t>92.7.2</t>
  </si>
  <si>
    <t>92.8</t>
  </si>
  <si>
    <t>92.8.1</t>
  </si>
  <si>
    <t>92.8.2</t>
  </si>
  <si>
    <t>93</t>
  </si>
  <si>
    <t>93.1</t>
  </si>
  <si>
    <t>93.1.1</t>
  </si>
  <si>
    <t>93.1.2</t>
  </si>
  <si>
    <t>93.2</t>
  </si>
  <si>
    <t>93.2.1</t>
  </si>
  <si>
    <t>93.2.2</t>
  </si>
  <si>
    <t>93.3</t>
  </si>
  <si>
    <t>93.3.1</t>
  </si>
  <si>
    <t>93.3.2</t>
  </si>
  <si>
    <t>93.4</t>
  </si>
  <si>
    <t>93.4.1</t>
  </si>
  <si>
    <t>93.4.2</t>
  </si>
  <si>
    <t>94</t>
  </si>
  <si>
    <t>94.1</t>
  </si>
  <si>
    <t>94.1.1</t>
  </si>
  <si>
    <t>94.1.2</t>
  </si>
  <si>
    <t>94.2</t>
  </si>
  <si>
    <t>94.2.1</t>
  </si>
  <si>
    <t>94.2.2</t>
  </si>
  <si>
    <t>94.3</t>
  </si>
  <si>
    <t>94.3.1</t>
  </si>
  <si>
    <t>94.3.2</t>
  </si>
  <si>
    <t>94.4</t>
  </si>
  <si>
    <t>94.4.1</t>
  </si>
  <si>
    <t>94.4.2</t>
  </si>
  <si>
    <t>94.5</t>
  </si>
  <si>
    <t>94.5.1</t>
  </si>
  <si>
    <t>94.5.2</t>
  </si>
  <si>
    <t>94.6</t>
  </si>
  <si>
    <t>94.6.1</t>
  </si>
  <si>
    <t>94.6.2</t>
  </si>
  <si>
    <t>94.7</t>
  </si>
  <si>
    <t>94.7.1</t>
  </si>
  <si>
    <t>94.7.2</t>
  </si>
  <si>
    <t>94.8</t>
  </si>
  <si>
    <t>94.8.1</t>
  </si>
  <si>
    <t>94.8.2</t>
  </si>
  <si>
    <t>94.9</t>
  </si>
  <si>
    <t>94.9.1</t>
  </si>
  <si>
    <t>94.9.2</t>
  </si>
  <si>
    <t>94.10</t>
  </si>
  <si>
    <t>94.10.1</t>
  </si>
  <si>
    <t>94.10.2</t>
  </si>
  <si>
    <t>94.11</t>
  </si>
  <si>
    <t>94.11.1</t>
  </si>
  <si>
    <t>94.11.2</t>
  </si>
  <si>
    <t>94.12</t>
  </si>
  <si>
    <t>94.12.1</t>
  </si>
  <si>
    <t>94.12.2</t>
  </si>
  <si>
    <t>94.13</t>
  </si>
  <si>
    <t>94.13.1</t>
  </si>
  <si>
    <t>94.13.2</t>
  </si>
  <si>
    <t>94.14</t>
  </si>
  <si>
    <t>94.14.1</t>
  </si>
  <si>
    <t>94.14.2</t>
  </si>
  <si>
    <t>94.15</t>
  </si>
  <si>
    <t>94.15.1</t>
  </si>
  <si>
    <t>94.15.2</t>
  </si>
  <si>
    <t>ПС-110/35/10 кВ  "№16"</t>
  </si>
  <si>
    <t xml:space="preserve">Силовой трансформатор ТДТН-40000 кВА 110/35/10 кВ </t>
  </si>
  <si>
    <t>ПС-9-110 кВ "Актогай"</t>
  </si>
  <si>
    <t xml:space="preserve">Силовой трансформатор ТМТН-6300 кВА 110/35/10 кВ </t>
  </si>
  <si>
    <t xml:space="preserve">Работа по замене (демонтаж, монтаж) трансформатора типа ТМТ-6300кВА 110/35/10 кВ в количестве 1 шт. на трансформатор ТМТН-6300 кВА 110/35/10 кВ </t>
  </si>
  <si>
    <t xml:space="preserve">Работа по замене (демонтаж, монтаж) трансформатора типа ТДТН-20000 кВА 110/35/10 кВ в количестве 1 шт. на трансформатор ТДТН-40000 кВА 110/35/10 кВ </t>
  </si>
  <si>
    <t>Автомобиль бортовой с КМУ г/п 8т</t>
  </si>
  <si>
    <t>2024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</si>
</sst>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"/>
    <numFmt numFmtId="165" formatCode="#,##0.000_р_."/>
    <numFmt numFmtId="166" formatCode="#,##0_р_."/>
    <numFmt numFmtId="167" formatCode="0.000"/>
    <numFmt numFmtId="168" formatCode="#,##0.000\ _₽"/>
  </numFmts>
  <fonts count="31" x14ac:knownFonts="1">
    <font>
      <sz val="11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3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3"/>
      <color indexed="8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color indexed="8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0"/>
      <name val="Arial"/>
      <family val="2"/>
      <charset val="204"/>
    </font>
    <font>
      <b/>
      <sz val="16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.5"/>
      <color indexed="8"/>
      <name val="Times New Roman"/>
      <family val="1"/>
      <charset val="204"/>
    </font>
    <font>
      <b/>
      <sz val="13"/>
      <color rgb="FFFF0000"/>
      <name val="Times New Roman"/>
      <family val="1"/>
      <charset val="204"/>
    </font>
    <font>
      <sz val="13"/>
      <color rgb="FFFF000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sz val="10"/>
      <name val="Arial Cyr"/>
      <charset val="204"/>
    </font>
    <font>
      <b/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CCFFCC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30" fillId="0" borderId="0"/>
  </cellStyleXfs>
  <cellXfs count="262">
    <xf numFmtId="0" fontId="0" fillId="0" borderId="0" xfId="0"/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/>
    <xf numFmtId="165" fontId="3" fillId="0" borderId="0" xfId="0" applyNumberFormat="1" applyFont="1"/>
    <xf numFmtId="166" fontId="5" fillId="0" borderId="1" xfId="0" applyNumberFormat="1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 wrapText="1"/>
    </xf>
    <xf numFmtId="166" fontId="3" fillId="0" borderId="1" xfId="0" applyNumberFormat="1" applyFont="1" applyBorder="1"/>
    <xf numFmtId="0" fontId="6" fillId="2" borderId="1" xfId="0" applyFont="1" applyFill="1" applyBorder="1" applyAlignment="1">
      <alignment horizontal="left" vertical="distributed"/>
    </xf>
    <xf numFmtId="0" fontId="6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0" fontId="9" fillId="0" borderId="1" xfId="0" applyFont="1" applyBorder="1"/>
    <xf numFmtId="0" fontId="8" fillId="0" borderId="1" xfId="0" applyFont="1" applyBorder="1"/>
    <xf numFmtId="164" fontId="3" fillId="2" borderId="1" xfId="0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textRotation="90" wrapText="1"/>
    </xf>
    <xf numFmtId="0" fontId="14" fillId="0" borderId="1" xfId="0" applyFont="1" applyBorder="1" applyAlignment="1">
      <alignment vertic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/>
    <xf numFmtId="0" fontId="16" fillId="0" borderId="1" xfId="0" applyFont="1" applyBorder="1" applyAlignment="1">
      <alignment vertical="center"/>
    </xf>
    <xf numFmtId="4" fontId="16" fillId="0" borderId="1" xfId="0" applyNumberFormat="1" applyFont="1" applyBorder="1" applyAlignment="1">
      <alignment vertical="center"/>
    </xf>
    <xf numFmtId="0" fontId="17" fillId="0" borderId="1" xfId="0" applyFont="1" applyBorder="1"/>
    <xf numFmtId="0" fontId="18" fillId="0" borderId="1" xfId="0" applyFont="1" applyBorder="1"/>
    <xf numFmtId="0" fontId="19" fillId="0" borderId="1" xfId="0" applyFont="1" applyBorder="1"/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/>
    </xf>
    <xf numFmtId="0" fontId="4" fillId="2" borderId="0" xfId="0" applyFont="1" applyFill="1" applyAlignment="1">
      <alignment horizontal="left" wrapText="1"/>
    </xf>
    <xf numFmtId="0" fontId="3" fillId="2" borderId="0" xfId="0" applyFont="1" applyFill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textRotation="90" wrapText="1"/>
    </xf>
    <xf numFmtId="0" fontId="3" fillId="2" borderId="1" xfId="0" applyFont="1" applyFill="1" applyBorder="1"/>
    <xf numFmtId="49" fontId="6" fillId="2" borderId="1" xfId="0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 wrapText="1"/>
    </xf>
    <xf numFmtId="165" fontId="4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64" fontId="5" fillId="2" borderId="1" xfId="0" applyNumberFormat="1" applyFont="1" applyFill="1" applyBorder="1" applyAlignment="1">
      <alignment horizontal="center" vertical="center"/>
    </xf>
    <xf numFmtId="4" fontId="6" fillId="2" borderId="1" xfId="0" applyNumberFormat="1" applyFont="1" applyFill="1" applyBorder="1" applyAlignment="1">
      <alignment horizontal="center" vertical="center" wrapText="1"/>
    </xf>
    <xf numFmtId="0" fontId="3" fillId="0" borderId="4" xfId="0" applyFont="1" applyBorder="1"/>
    <xf numFmtId="165" fontId="3" fillId="0" borderId="1" xfId="0" applyNumberFormat="1" applyFont="1" applyBorder="1"/>
    <xf numFmtId="4" fontId="3" fillId="0" borderId="0" xfId="0" applyNumberFormat="1" applyFont="1"/>
    <xf numFmtId="0" fontId="4" fillId="0" borderId="1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0" fontId="4" fillId="2" borderId="0" xfId="0" applyFont="1" applyFill="1" applyAlignment="1">
      <alignment horizontal="center" wrapText="1"/>
    </xf>
    <xf numFmtId="0" fontId="4" fillId="2" borderId="1" xfId="0" applyFont="1" applyFill="1" applyBorder="1" applyAlignment="1">
      <alignment horizontal="center" vertical="center" textRotation="90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/>
    </xf>
    <xf numFmtId="168" fontId="1" fillId="2" borderId="1" xfId="0" applyNumberFormat="1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164" fontId="2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/>
    </xf>
    <xf numFmtId="164" fontId="24" fillId="2" borderId="1" xfId="0" applyNumberFormat="1" applyFont="1" applyFill="1" applyBorder="1"/>
    <xf numFmtId="0" fontId="22" fillId="2" borderId="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164" fontId="15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top"/>
    </xf>
    <xf numFmtId="164" fontId="2" fillId="2" borderId="1" xfId="0" applyNumberFormat="1" applyFont="1" applyFill="1" applyBorder="1" applyAlignment="1">
      <alignment horizontal="center" vertical="top" wrapText="1"/>
    </xf>
    <xf numFmtId="0" fontId="3" fillId="0" borderId="8" xfId="0" applyFont="1" applyBorder="1"/>
    <xf numFmtId="0" fontId="3" fillId="0" borderId="12" xfId="0" applyFont="1" applyBorder="1"/>
    <xf numFmtId="0" fontId="3" fillId="0" borderId="2" xfId="0" applyFont="1" applyBorder="1"/>
    <xf numFmtId="164" fontId="16" fillId="2" borderId="1" xfId="0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vertical="center" wrapText="1"/>
    </xf>
    <xf numFmtId="0" fontId="25" fillId="2" borderId="1" xfId="0" applyFont="1" applyFill="1" applyBorder="1" applyAlignment="1">
      <alignment vertical="center" wrapText="1"/>
    </xf>
    <xf numFmtId="49" fontId="26" fillId="4" borderId="1" xfId="0" applyNumberFormat="1" applyFont="1" applyFill="1" applyBorder="1" applyAlignment="1">
      <alignment horizontal="center" vertical="center"/>
    </xf>
    <xf numFmtId="49" fontId="25" fillId="2" borderId="1" xfId="0" applyNumberFormat="1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 wrapText="1"/>
    </xf>
    <xf numFmtId="0" fontId="25" fillId="2" borderId="1" xfId="0" applyFont="1" applyFill="1" applyBorder="1"/>
    <xf numFmtId="0" fontId="25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/>
    </xf>
    <xf numFmtId="164" fontId="25" fillId="2" borderId="1" xfId="0" applyNumberFormat="1" applyFont="1" applyFill="1" applyBorder="1" applyAlignment="1">
      <alignment horizontal="center" vertical="center"/>
    </xf>
    <xf numFmtId="164" fontId="25" fillId="2" borderId="1" xfId="0" applyNumberFormat="1" applyFont="1" applyFill="1" applyBorder="1" applyAlignment="1">
      <alignment horizontal="center" vertical="center" wrapText="1"/>
    </xf>
    <xf numFmtId="164" fontId="18" fillId="2" borderId="1" xfId="0" applyNumberFormat="1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vertical="center" wrapText="1"/>
    </xf>
    <xf numFmtId="3" fontId="21" fillId="4" borderId="1" xfId="0" applyNumberFormat="1" applyFont="1" applyFill="1" applyBorder="1" applyAlignment="1">
      <alignment horizontal="center" vertical="center"/>
    </xf>
    <xf numFmtId="49" fontId="2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21" fillId="2" borderId="1" xfId="0" applyNumberFormat="1" applyFont="1" applyFill="1" applyBorder="1" applyAlignment="1">
      <alignment horizontal="center" vertical="center" wrapText="1"/>
    </xf>
    <xf numFmtId="49" fontId="21" fillId="5" borderId="1" xfId="0" applyNumberFormat="1" applyFont="1" applyFill="1" applyBorder="1" applyAlignment="1">
      <alignment horizontal="center" vertical="center"/>
    </xf>
    <xf numFmtId="49" fontId="21" fillId="3" borderId="1" xfId="0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 wrapText="1"/>
    </xf>
    <xf numFmtId="0" fontId="21" fillId="2" borderId="1" xfId="0" applyFont="1" applyFill="1" applyBorder="1" applyAlignment="1">
      <alignment vertical="center" wrapText="1"/>
    </xf>
    <xf numFmtId="0" fontId="25" fillId="2" borderId="1" xfId="3" applyFont="1" applyFill="1" applyBorder="1" applyAlignment="1">
      <alignment vertical="center" wrapText="1" shrinkToFit="1"/>
    </xf>
    <xf numFmtId="49" fontId="1" fillId="2" borderId="1" xfId="0" applyNumberFormat="1" applyFont="1" applyFill="1" applyBorder="1" applyAlignment="1">
      <alignment vertical="center" wrapText="1"/>
    </xf>
    <xf numFmtId="0" fontId="1" fillId="2" borderId="4" xfId="0" applyFont="1" applyFill="1" applyBorder="1" applyAlignment="1">
      <alignment horizontal="left" vertical="center" wrapText="1"/>
    </xf>
    <xf numFmtId="49" fontId="21" fillId="2" borderId="1" xfId="0" applyNumberFormat="1" applyFont="1" applyFill="1" applyBorder="1" applyAlignment="1">
      <alignment vertical="center" wrapText="1"/>
    </xf>
    <xf numFmtId="2" fontId="25" fillId="2" borderId="1" xfId="0" applyNumberFormat="1" applyFont="1" applyFill="1" applyBorder="1" applyAlignment="1">
      <alignment vertical="center" wrapText="1"/>
    </xf>
    <xf numFmtId="0" fontId="1" fillId="2" borderId="6" xfId="0" applyFont="1" applyFill="1" applyBorder="1" applyAlignment="1">
      <alignment vertical="center" wrapText="1"/>
    </xf>
    <xf numFmtId="2" fontId="1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0" fontId="21" fillId="2" borderId="1" xfId="2" applyFont="1" applyFill="1" applyBorder="1" applyAlignment="1">
      <alignment vertical="center" wrapText="1"/>
    </xf>
    <xf numFmtId="0" fontId="1" fillId="2" borderId="1" xfId="2" applyFont="1" applyFill="1" applyBorder="1" applyAlignment="1">
      <alignment vertical="center" wrapText="1"/>
    </xf>
    <xf numFmtId="0" fontId="21" fillId="2" borderId="1" xfId="4" applyFont="1" applyFill="1" applyBorder="1" applyAlignment="1">
      <alignment vertical="center" wrapText="1"/>
    </xf>
    <xf numFmtId="0" fontId="1" fillId="2" borderId="1" xfId="5" applyFont="1" applyFill="1" applyBorder="1" applyAlignment="1">
      <alignment horizontal="left" vertical="center" wrapText="1"/>
    </xf>
    <xf numFmtId="0" fontId="1" fillId="2" borderId="1" xfId="5" applyFont="1" applyFill="1" applyBorder="1" applyAlignment="1">
      <alignment vertical="center" wrapText="1"/>
    </xf>
    <xf numFmtId="0" fontId="1" fillId="2" borderId="1" xfId="5" applyFont="1" applyFill="1" applyBorder="1"/>
    <xf numFmtId="0" fontId="1" fillId="2" borderId="1" xfId="6" applyFont="1" applyFill="1" applyBorder="1" applyAlignment="1">
      <alignment horizontal="left" vertical="center"/>
    </xf>
    <xf numFmtId="2" fontId="1" fillId="2" borderId="1" xfId="0" applyNumberFormat="1" applyFont="1" applyFill="1" applyBorder="1" applyAlignment="1">
      <alignment horizontal="left" vertical="center" wrapText="1"/>
    </xf>
    <xf numFmtId="0" fontId="25" fillId="2" borderId="1" xfId="6" applyFont="1" applyFill="1" applyBorder="1" applyAlignment="1">
      <alignment horizontal="left" vertical="center"/>
    </xf>
    <xf numFmtId="0" fontId="21" fillId="2" borderId="1" xfId="0" applyFont="1" applyFill="1" applyBorder="1" applyAlignment="1">
      <alignment vertical="center"/>
    </xf>
    <xf numFmtId="0" fontId="1" fillId="2" borderId="1" xfId="6" applyFont="1" applyFill="1" applyBorder="1" applyAlignment="1">
      <alignment vertical="center" wrapText="1"/>
    </xf>
    <xf numFmtId="0" fontId="21" fillId="2" borderId="1" xfId="6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left" vertical="center"/>
    </xf>
    <xf numFmtId="165" fontId="25" fillId="2" borderId="1" xfId="0" applyNumberFormat="1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165" fontId="27" fillId="2" borderId="1" xfId="0" applyNumberFormat="1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/>
    </xf>
    <xf numFmtId="165" fontId="25" fillId="2" borderId="1" xfId="0" applyNumberFormat="1" applyFont="1" applyFill="1" applyBorder="1" applyAlignment="1">
      <alignment horizontal="center" vertical="center"/>
    </xf>
    <xf numFmtId="165" fontId="2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165" fontId="27" fillId="2" borderId="1" xfId="0" applyNumberFormat="1" applyFont="1" applyFill="1" applyBorder="1" applyAlignment="1">
      <alignment horizontal="center" vertical="center" wrapText="1"/>
    </xf>
    <xf numFmtId="165" fontId="1" fillId="2" borderId="4" xfId="0" applyNumberFormat="1" applyFont="1" applyFill="1" applyBorder="1" applyAlignment="1">
      <alignment horizontal="center" vertical="center"/>
    </xf>
    <xf numFmtId="165" fontId="1" fillId="2" borderId="2" xfId="0" applyNumberFormat="1" applyFont="1" applyFill="1" applyBorder="1" applyAlignment="1">
      <alignment horizontal="center" vertical="center" wrapText="1"/>
    </xf>
    <xf numFmtId="165" fontId="29" fillId="2" borderId="1" xfId="0" applyNumberFormat="1" applyFont="1" applyFill="1" applyBorder="1" applyAlignment="1">
      <alignment horizontal="center" vertical="center"/>
    </xf>
    <xf numFmtId="0" fontId="1" fillId="2" borderId="1" xfId="7" applyFont="1" applyFill="1" applyBorder="1" applyAlignment="1">
      <alignment horizontal="center" vertical="center"/>
    </xf>
    <xf numFmtId="0" fontId="21" fillId="2" borderId="1" xfId="4" applyFont="1" applyFill="1" applyBorder="1" applyAlignment="1">
      <alignment horizontal="center" vertical="center" wrapText="1"/>
    </xf>
    <xf numFmtId="0" fontId="1" fillId="2" borderId="1" xfId="6" applyFont="1" applyFill="1" applyBorder="1" applyAlignment="1">
      <alignment horizontal="center" vertical="center"/>
    </xf>
    <xf numFmtId="0" fontId="1" fillId="2" borderId="4" xfId="7" applyFont="1" applyFill="1" applyBorder="1" applyAlignment="1">
      <alignment horizontal="center" vertical="center"/>
    </xf>
    <xf numFmtId="165" fontId="1" fillId="2" borderId="1" xfId="2" applyNumberFormat="1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21" fillId="2" borderId="1" xfId="0" applyFont="1" applyFill="1" applyBorder="1" applyAlignment="1">
      <alignment horizontal="center"/>
    </xf>
    <xf numFmtId="0" fontId="27" fillId="2" borderId="1" xfId="6" applyFont="1" applyFill="1" applyBorder="1" applyAlignment="1">
      <alignment horizontal="center" vertical="center"/>
    </xf>
    <xf numFmtId="3" fontId="25" fillId="2" borderId="1" xfId="0" applyNumberFormat="1" applyFont="1" applyFill="1" applyBorder="1" applyAlignment="1">
      <alignment horizontal="center" vertical="center"/>
    </xf>
    <xf numFmtId="0" fontId="25" fillId="2" borderId="2" xfId="0" applyFont="1" applyFill="1" applyBorder="1" applyAlignment="1">
      <alignment horizontal="center" vertical="center"/>
    </xf>
    <xf numFmtId="0" fontId="1" fillId="2" borderId="1" xfId="5" applyFont="1" applyFill="1" applyBorder="1" applyAlignment="1">
      <alignment horizontal="center" vertical="center"/>
    </xf>
    <xf numFmtId="49" fontId="1" fillId="2" borderId="1" xfId="7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/>
    </xf>
    <xf numFmtId="168" fontId="21" fillId="2" borderId="1" xfId="0" applyNumberFormat="1" applyFont="1" applyFill="1" applyBorder="1" applyAlignment="1">
      <alignment horizontal="center" vertical="center"/>
    </xf>
    <xf numFmtId="168" fontId="21" fillId="2" borderId="5" xfId="0" applyNumberFormat="1" applyFont="1" applyFill="1" applyBorder="1" applyAlignment="1">
      <alignment horizontal="center" vertical="center" wrapText="1"/>
    </xf>
    <xf numFmtId="164" fontId="26" fillId="2" borderId="1" xfId="0" applyNumberFormat="1" applyFont="1" applyFill="1" applyBorder="1" applyAlignment="1">
      <alignment horizontal="center" vertical="center"/>
    </xf>
    <xf numFmtId="164" fontId="25" fillId="2" borderId="1" xfId="0" applyNumberFormat="1" applyFont="1" applyFill="1" applyBorder="1" applyAlignment="1">
      <alignment horizontal="center"/>
    </xf>
    <xf numFmtId="4" fontId="21" fillId="2" borderId="1" xfId="0" applyNumberFormat="1" applyFon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horizontal="center" vertical="center" wrapText="1"/>
    </xf>
    <xf numFmtId="4" fontId="21" fillId="2" borderId="1" xfId="0" applyNumberFormat="1" applyFont="1" applyFill="1" applyBorder="1" applyAlignment="1">
      <alignment horizontal="center" vertical="center" wrapText="1"/>
    </xf>
    <xf numFmtId="4" fontId="25" fillId="2" borderId="1" xfId="0" applyNumberFormat="1" applyFont="1" applyFill="1" applyBorder="1" applyAlignment="1">
      <alignment horizontal="center" vertical="center"/>
    </xf>
    <xf numFmtId="4" fontId="26" fillId="2" borderId="1" xfId="0" applyNumberFormat="1" applyFont="1" applyFill="1" applyBorder="1" applyAlignment="1">
      <alignment horizontal="center" vertical="center"/>
    </xf>
    <xf numFmtId="164" fontId="25" fillId="2" borderId="2" xfId="0" applyNumberFormat="1" applyFont="1" applyFill="1" applyBorder="1" applyAlignment="1">
      <alignment horizontal="center" vertical="center"/>
    </xf>
    <xf numFmtId="164" fontId="21" fillId="2" borderId="1" xfId="0" applyNumberFormat="1" applyFont="1" applyFill="1" applyBorder="1" applyAlignment="1">
      <alignment horizontal="center"/>
    </xf>
    <xf numFmtId="168" fontId="21" fillId="2" borderId="5" xfId="0" applyNumberFormat="1" applyFont="1" applyFill="1" applyBorder="1" applyAlignment="1">
      <alignment horizontal="center" vertical="center"/>
    </xf>
    <xf numFmtId="164" fontId="26" fillId="2" borderId="1" xfId="0" applyNumberFormat="1" applyFont="1" applyFill="1" applyBorder="1" applyAlignment="1">
      <alignment horizontal="center"/>
    </xf>
    <xf numFmtId="164" fontId="25" fillId="2" borderId="4" xfId="0" applyNumberFormat="1" applyFont="1" applyFill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 wrapText="1"/>
    </xf>
    <xf numFmtId="168" fontId="1" fillId="2" borderId="5" xfId="0" applyNumberFormat="1" applyFont="1" applyFill="1" applyBorder="1" applyAlignment="1">
      <alignment horizontal="center" vertical="center"/>
    </xf>
    <xf numFmtId="164" fontId="26" fillId="2" borderId="5" xfId="0" applyNumberFormat="1" applyFont="1" applyFill="1" applyBorder="1" applyAlignment="1">
      <alignment horizontal="center"/>
    </xf>
    <xf numFmtId="164" fontId="25" fillId="2" borderId="5" xfId="0" applyNumberFormat="1" applyFont="1" applyFill="1" applyBorder="1" applyAlignment="1">
      <alignment horizontal="center" vertical="center"/>
    </xf>
    <xf numFmtId="164" fontId="26" fillId="2" borderId="5" xfId="0" applyNumberFormat="1" applyFont="1" applyFill="1" applyBorder="1" applyAlignment="1">
      <alignment horizontal="center" vertical="center"/>
    </xf>
    <xf numFmtId="4" fontId="21" fillId="2" borderId="1" xfId="0" applyNumberFormat="1" applyFont="1" applyFill="1" applyBorder="1" applyAlignment="1">
      <alignment horizontal="center"/>
    </xf>
    <xf numFmtId="4" fontId="25" fillId="2" borderId="1" xfId="0" applyNumberFormat="1" applyFont="1" applyFill="1" applyBorder="1" applyAlignment="1">
      <alignment horizontal="center"/>
    </xf>
    <xf numFmtId="164" fontId="21" fillId="2" borderId="1" xfId="0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/>
    </xf>
    <xf numFmtId="4" fontId="1" fillId="2" borderId="1" xfId="0" applyNumberFormat="1" applyFont="1" applyFill="1" applyBorder="1" applyAlignment="1">
      <alignment horizontal="center" vertical="center"/>
    </xf>
    <xf numFmtId="164" fontId="25" fillId="2" borderId="0" xfId="0" applyNumberFormat="1" applyFont="1" applyFill="1" applyAlignment="1">
      <alignment horizontal="center"/>
    </xf>
    <xf numFmtId="167" fontId="25" fillId="2" borderId="1" xfId="0" applyNumberFormat="1" applyFont="1" applyFill="1" applyBorder="1" applyAlignment="1">
      <alignment horizontal="center"/>
    </xf>
    <xf numFmtId="167" fontId="1" fillId="2" borderId="1" xfId="0" applyNumberFormat="1" applyFont="1" applyFill="1" applyBorder="1" applyAlignment="1">
      <alignment horizontal="center" vertical="center"/>
    </xf>
    <xf numFmtId="167" fontId="25" fillId="2" borderId="1" xfId="0" applyNumberFormat="1" applyFont="1" applyFill="1" applyBorder="1" applyAlignment="1">
      <alignment horizontal="center" vertical="center"/>
    </xf>
    <xf numFmtId="167" fontId="1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wrapText="1"/>
    </xf>
    <xf numFmtId="0" fontId="6" fillId="2" borderId="1" xfId="0" applyFont="1" applyFill="1" applyBorder="1" applyAlignment="1">
      <alignment wrapText="1"/>
    </xf>
    <xf numFmtId="0" fontId="6" fillId="2" borderId="1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left" vertical="center" wrapText="1"/>
    </xf>
    <xf numFmtId="49" fontId="26" fillId="6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6" fillId="0" borderId="0" xfId="0" applyFont="1" applyAlignment="1">
      <alignment horizontal="center" vertical="center" wrapText="1"/>
    </xf>
    <xf numFmtId="49" fontId="26" fillId="7" borderId="1" xfId="0" applyNumberFormat="1" applyFont="1" applyFill="1" applyBorder="1" applyAlignment="1">
      <alignment horizontal="center" vertical="center"/>
    </xf>
    <xf numFmtId="49" fontId="21" fillId="7" borderId="1" xfId="0" applyNumberFormat="1" applyFont="1" applyFill="1" applyBorder="1" applyAlignment="1">
      <alignment horizontal="center" vertical="center"/>
    </xf>
    <xf numFmtId="49" fontId="25" fillId="7" borderId="1" xfId="0" applyNumberFormat="1" applyFont="1" applyFill="1" applyBorder="1" applyAlignment="1">
      <alignment horizontal="center" vertical="center"/>
    </xf>
    <xf numFmtId="49" fontId="25" fillId="8" borderId="1" xfId="0" applyNumberFormat="1" applyFont="1" applyFill="1" applyBorder="1" applyAlignment="1">
      <alignment horizontal="center" vertical="center"/>
    </xf>
    <xf numFmtId="0" fontId="3" fillId="8" borderId="1" xfId="0" applyFont="1" applyFill="1" applyBorder="1"/>
    <xf numFmtId="49" fontId="26" fillId="2" borderId="1" xfId="0" applyNumberFormat="1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/>
    </xf>
    <xf numFmtId="4" fontId="2" fillId="2" borderId="1" xfId="0" applyNumberFormat="1" applyFont="1" applyFill="1" applyBorder="1" applyAlignment="1">
      <alignment horizontal="center" vertical="center"/>
    </xf>
    <xf numFmtId="167" fontId="2" fillId="2" borderId="1" xfId="0" applyNumberFormat="1" applyFont="1" applyFill="1" applyBorder="1" applyAlignment="1">
      <alignment horizontal="center"/>
    </xf>
    <xf numFmtId="167" fontId="2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vertical="center"/>
    </xf>
    <xf numFmtId="164" fontId="1" fillId="2" borderId="4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left" wrapText="1"/>
    </xf>
    <xf numFmtId="0" fontId="3" fillId="2" borderId="1" xfId="0" applyFont="1" applyFill="1" applyBorder="1" applyAlignment="1">
      <alignment horizontal="center" vertical="center" wrapText="1"/>
    </xf>
    <xf numFmtId="166" fontId="2" fillId="2" borderId="1" xfId="0" applyNumberFormat="1" applyFont="1" applyFill="1" applyBorder="1" applyAlignment="1">
      <alignment horizontal="center" vertical="center"/>
    </xf>
    <xf numFmtId="165" fontId="26" fillId="2" borderId="1" xfId="0" applyNumberFormat="1" applyFont="1" applyFill="1" applyBorder="1" applyAlignment="1">
      <alignment horizontal="center" vertical="center"/>
    </xf>
    <xf numFmtId="168" fontId="21" fillId="2" borderId="1" xfId="0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/>
    </xf>
    <xf numFmtId="165" fontId="3" fillId="2" borderId="1" xfId="0" applyNumberFormat="1" applyFont="1" applyFill="1" applyBorder="1"/>
    <xf numFmtId="168" fontId="21" fillId="2" borderId="5" xfId="0" applyNumberFormat="1" applyFont="1" applyFill="1" applyBorder="1" applyAlignment="1">
      <alignment vertical="center"/>
    </xf>
    <xf numFmtId="0" fontId="26" fillId="2" borderId="1" xfId="0" applyFont="1" applyFill="1" applyBorder="1" applyAlignment="1">
      <alignment wrapText="1"/>
    </xf>
    <xf numFmtId="0" fontId="26" fillId="2" borderId="1" xfId="0" applyFont="1" applyFill="1" applyBorder="1" applyAlignment="1">
      <alignment horizontal="left" vertical="distributed"/>
    </xf>
    <xf numFmtId="0" fontId="26" fillId="2" borderId="1" xfId="0" applyFont="1" applyFill="1" applyBorder="1" applyAlignment="1">
      <alignment horizontal="left" vertical="center" wrapText="1"/>
    </xf>
    <xf numFmtId="164" fontId="21" fillId="2" borderId="5" xfId="0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/>
    </xf>
    <xf numFmtId="0" fontId="26" fillId="2" borderId="1" xfId="0" applyFont="1" applyFill="1" applyBorder="1" applyAlignment="1">
      <alignment vertical="top" wrapText="1"/>
    </xf>
    <xf numFmtId="0" fontId="2" fillId="0" borderId="4" xfId="0" applyFont="1" applyBorder="1" applyAlignment="1">
      <alignment horizontal="center" vertical="center" textRotation="90" wrapText="1"/>
    </xf>
    <xf numFmtId="0" fontId="2" fillId="0" borderId="3" xfId="0" applyFont="1" applyBorder="1" applyAlignment="1">
      <alignment horizontal="center" vertical="center" textRotation="90" wrapText="1"/>
    </xf>
    <xf numFmtId="0" fontId="2" fillId="0" borderId="8" xfId="0" applyFont="1" applyBorder="1" applyAlignment="1">
      <alignment horizontal="center" vertical="center" textRotation="90" wrapText="1"/>
    </xf>
    <xf numFmtId="0" fontId="2" fillId="0" borderId="12" xfId="0" applyFont="1" applyBorder="1" applyAlignment="1">
      <alignment horizontal="center" vertical="center" textRotation="90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textRotation="90" wrapText="1"/>
    </xf>
    <xf numFmtId="10" fontId="23" fillId="0" borderId="4" xfId="0" applyNumberFormat="1" applyFont="1" applyBorder="1" applyAlignment="1">
      <alignment horizontal="center" vertical="center" wrapText="1"/>
    </xf>
    <xf numFmtId="10" fontId="23" fillId="0" borderId="3" xfId="0" applyNumberFormat="1" applyFont="1" applyBorder="1" applyAlignment="1">
      <alignment horizontal="center" vertical="center" wrapText="1"/>
    </xf>
    <xf numFmtId="10" fontId="23" fillId="0" borderId="2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textRotation="90" wrapText="1"/>
    </xf>
    <xf numFmtId="0" fontId="4" fillId="0" borderId="6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 textRotation="90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textRotation="90" wrapText="1"/>
    </xf>
    <xf numFmtId="0" fontId="5" fillId="0" borderId="3" xfId="0" applyFont="1" applyBorder="1" applyAlignment="1">
      <alignment horizontal="center" vertical="center" textRotation="90" wrapText="1"/>
    </xf>
    <xf numFmtId="0" fontId="5" fillId="0" borderId="2" xfId="0" applyFont="1" applyBorder="1" applyAlignment="1">
      <alignment horizontal="center" vertical="center" textRotation="90" wrapText="1"/>
    </xf>
    <xf numFmtId="4" fontId="1" fillId="2" borderId="4" xfId="0" applyNumberFormat="1" applyFont="1" applyFill="1" applyBorder="1" applyAlignment="1">
      <alignment horizontal="center" vertical="center"/>
    </xf>
    <xf numFmtId="4" fontId="1" fillId="2" borderId="2" xfId="0" applyNumberFormat="1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 textRotation="90"/>
    </xf>
    <xf numFmtId="0" fontId="13" fillId="2" borderId="3" xfId="0" applyFont="1" applyFill="1" applyBorder="1" applyAlignment="1">
      <alignment horizontal="center" vertical="center" textRotation="90"/>
    </xf>
    <xf numFmtId="0" fontId="13" fillId="2" borderId="2" xfId="0" applyFont="1" applyFill="1" applyBorder="1" applyAlignment="1">
      <alignment horizontal="center" vertical="center" textRotation="90"/>
    </xf>
    <xf numFmtId="164" fontId="2" fillId="2" borderId="4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wrapText="1"/>
    </xf>
    <xf numFmtId="0" fontId="11" fillId="0" borderId="0" xfId="0" applyFont="1" applyAlignment="1">
      <alignment horizontal="center" vertical="center" wrapText="1"/>
    </xf>
    <xf numFmtId="49" fontId="12" fillId="2" borderId="4" xfId="0" applyNumberFormat="1" applyFont="1" applyFill="1" applyBorder="1" applyAlignment="1">
      <alignment horizontal="center" vertical="center" textRotation="90" wrapText="1"/>
    </xf>
    <xf numFmtId="49" fontId="12" fillId="2" borderId="3" xfId="0" applyNumberFormat="1" applyFont="1" applyFill="1" applyBorder="1" applyAlignment="1">
      <alignment horizontal="center" vertical="center" textRotation="90" wrapText="1"/>
    </xf>
    <xf numFmtId="49" fontId="12" fillId="2" borderId="2" xfId="0" applyNumberFormat="1" applyFont="1" applyFill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textRotation="90" wrapText="1"/>
    </xf>
    <xf numFmtId="0" fontId="4" fillId="2" borderId="4" xfId="0" applyFont="1" applyFill="1" applyBorder="1" applyAlignment="1">
      <alignment horizontal="center" vertical="center" textRotation="90" wrapText="1"/>
    </xf>
    <xf numFmtId="0" fontId="4" fillId="2" borderId="2" xfId="0" applyFont="1" applyFill="1" applyBorder="1" applyAlignment="1">
      <alignment horizontal="center" vertical="center" textRotation="90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</cellXfs>
  <cellStyles count="8">
    <cellStyle name="Обычный" xfId="0" builtinId="0"/>
    <cellStyle name="Обычный 10" xfId="3" xr:uid="{00000000-0005-0000-0000-000001000000}"/>
    <cellStyle name="Обычный 14" xfId="1" xr:uid="{00000000-0005-0000-0000-000002000000}"/>
    <cellStyle name="Обычный 2" xfId="4" xr:uid="{00000000-0005-0000-0000-000003000000}"/>
    <cellStyle name="Обычный 2 2 2" xfId="6" xr:uid="{00000000-0005-0000-0000-000004000000}"/>
    <cellStyle name="Обычный 3" xfId="2" xr:uid="{00000000-0005-0000-0000-000005000000}"/>
    <cellStyle name="Обычный 3 2 3" xfId="7" xr:uid="{00000000-0005-0000-0000-000006000000}"/>
    <cellStyle name="Обычный_Смета №2 ВЛ-220кВ №2438 ПС Моинты-Агадырь" xfId="5" xr:uid="{00000000-0005-0000-0000-000007000000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CC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Z808"/>
  <sheetViews>
    <sheetView tabSelected="1" topLeftCell="A58" zoomScale="80" zoomScaleNormal="80" workbookViewId="0">
      <selection activeCell="AA6" sqref="AA6"/>
    </sheetView>
  </sheetViews>
  <sheetFormatPr defaultColWidth="9.140625" defaultRowHeight="16.5" x14ac:dyDescent="0.25"/>
  <cols>
    <col min="1" max="1" width="5.85546875" style="3" customWidth="1"/>
    <col min="2" max="2" width="7.5703125" style="3" customWidth="1"/>
    <col min="3" max="3" width="66.140625" style="3" customWidth="1"/>
    <col min="4" max="4" width="6.28515625" style="3" customWidth="1"/>
    <col min="5" max="5" width="8.5703125" style="3" customWidth="1"/>
    <col min="6" max="6" width="8.85546875" style="3" customWidth="1"/>
    <col min="7" max="7" width="9.42578125" style="5" customWidth="1"/>
    <col min="8" max="8" width="4.28515625" style="3" customWidth="1"/>
    <col min="9" max="9" width="19.28515625" style="3" customWidth="1"/>
    <col min="10" max="10" width="17.85546875" style="38" customWidth="1"/>
    <col min="11" max="11" width="11.5703125" style="40" customWidth="1"/>
    <col min="12" max="12" width="5.85546875" style="3" customWidth="1"/>
    <col min="13" max="13" width="16.5703125" style="69" customWidth="1"/>
    <col min="14" max="14" width="17" style="69" customWidth="1"/>
    <col min="15" max="16" width="6" style="3" customWidth="1"/>
    <col min="17" max="18" width="9.140625" style="3"/>
    <col min="19" max="19" width="9" style="3" customWidth="1"/>
    <col min="20" max="20" width="9.42578125" style="3" customWidth="1"/>
    <col min="21" max="21" width="10.42578125" style="3" customWidth="1"/>
    <col min="22" max="22" width="9.140625" style="3"/>
    <col min="23" max="23" width="8.7109375" style="3" customWidth="1"/>
    <col min="24" max="24" width="4.140625" style="3" customWidth="1"/>
    <col min="25" max="25" width="9.140625" style="3"/>
    <col min="26" max="26" width="8.28515625" style="3" customWidth="1"/>
    <col min="27" max="27" width="11.28515625" style="3" customWidth="1"/>
    <col min="28" max="28" width="16" style="3" customWidth="1"/>
    <col min="29" max="29" width="26.85546875" style="3" customWidth="1"/>
    <col min="30" max="16384" width="9.140625" style="3"/>
  </cols>
  <sheetData>
    <row r="1" spans="1:16380" ht="20.25" x14ac:dyDescent="0.3">
      <c r="A1" s="248" t="s">
        <v>509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</row>
    <row r="2" spans="1:16380" ht="20.25" x14ac:dyDescent="0.25">
      <c r="A2" s="249" t="s">
        <v>15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B2" s="186"/>
    </row>
    <row r="3" spans="1:16380" ht="20.25" x14ac:dyDescent="0.3">
      <c r="A3" s="248" t="s">
        <v>16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B3" s="53"/>
    </row>
    <row r="4" spans="1:16380" x14ac:dyDescent="0.25">
      <c r="A4" s="1"/>
      <c r="B4" s="1"/>
      <c r="C4" s="1"/>
      <c r="D4" s="1"/>
      <c r="E4" s="1"/>
      <c r="F4" s="1"/>
      <c r="G4" s="1"/>
      <c r="H4" s="1"/>
      <c r="I4" s="1"/>
      <c r="J4" s="37"/>
      <c r="K4" s="39"/>
      <c r="L4" s="1"/>
      <c r="M4" s="58"/>
      <c r="N4" s="58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200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</row>
    <row r="5" spans="1:16380" s="2" customFormat="1" ht="51" customHeight="1" x14ac:dyDescent="0.25">
      <c r="A5" s="250" t="s">
        <v>322</v>
      </c>
      <c r="B5" s="253" t="s">
        <v>318</v>
      </c>
      <c r="C5" s="253"/>
      <c r="D5" s="253"/>
      <c r="E5" s="253"/>
      <c r="F5" s="253"/>
      <c r="G5" s="253"/>
      <c r="H5" s="235" t="s">
        <v>3</v>
      </c>
      <c r="I5" s="253" t="s">
        <v>18</v>
      </c>
      <c r="J5" s="253"/>
      <c r="K5" s="253"/>
      <c r="L5" s="253"/>
      <c r="M5" s="253" t="s">
        <v>6</v>
      </c>
      <c r="N5" s="253"/>
      <c r="O5" s="253"/>
      <c r="P5" s="253"/>
      <c r="Q5" s="253" t="s">
        <v>17</v>
      </c>
      <c r="R5" s="253"/>
      <c r="S5" s="253"/>
      <c r="T5" s="253"/>
      <c r="U5" s="253"/>
      <c r="V5" s="253"/>
      <c r="W5" s="253"/>
      <c r="X5" s="253"/>
      <c r="Y5" s="232" t="s">
        <v>10</v>
      </c>
      <c r="Z5" s="232" t="s">
        <v>317</v>
      </c>
    </row>
    <row r="6" spans="1:16380" s="2" customFormat="1" ht="206.25" x14ac:dyDescent="0.25">
      <c r="A6" s="251"/>
      <c r="B6" s="235" t="s">
        <v>312</v>
      </c>
      <c r="C6" s="257" t="s">
        <v>0</v>
      </c>
      <c r="D6" s="42" t="s">
        <v>313</v>
      </c>
      <c r="E6" s="232" t="s">
        <v>14</v>
      </c>
      <c r="F6" s="232"/>
      <c r="G6" s="22" t="s">
        <v>314</v>
      </c>
      <c r="H6" s="254"/>
      <c r="I6" s="235" t="s">
        <v>1</v>
      </c>
      <c r="J6" s="255" t="s">
        <v>2</v>
      </c>
      <c r="K6" s="214" t="s">
        <v>4</v>
      </c>
      <c r="L6" s="235" t="s">
        <v>5</v>
      </c>
      <c r="M6" s="237" t="s">
        <v>7</v>
      </c>
      <c r="N6" s="237"/>
      <c r="O6" s="232" t="s">
        <v>9</v>
      </c>
      <c r="P6" s="232" t="s">
        <v>11</v>
      </c>
      <c r="Q6" s="230" t="s">
        <v>379</v>
      </c>
      <c r="R6" s="231"/>
      <c r="S6" s="232" t="s">
        <v>315</v>
      </c>
      <c r="T6" s="232"/>
      <c r="U6" s="23" t="s">
        <v>316</v>
      </c>
      <c r="V6" s="232" t="s">
        <v>319</v>
      </c>
      <c r="W6" s="232"/>
      <c r="X6" s="232"/>
      <c r="Y6" s="232"/>
      <c r="Z6" s="232"/>
    </row>
    <row r="7" spans="1:16380" s="2" customFormat="1" ht="87.75" x14ac:dyDescent="0.25">
      <c r="A7" s="252"/>
      <c r="B7" s="236"/>
      <c r="C7" s="258"/>
      <c r="D7" s="42"/>
      <c r="E7" s="42" t="s">
        <v>1</v>
      </c>
      <c r="F7" s="42" t="s">
        <v>2</v>
      </c>
      <c r="G7" s="42" t="s">
        <v>12</v>
      </c>
      <c r="H7" s="236"/>
      <c r="I7" s="236"/>
      <c r="J7" s="256"/>
      <c r="K7" s="220"/>
      <c r="L7" s="236"/>
      <c r="M7" s="59" t="s">
        <v>37</v>
      </c>
      <c r="N7" s="59" t="s">
        <v>8</v>
      </c>
      <c r="O7" s="232"/>
      <c r="P7" s="232"/>
      <c r="Q7" s="41" t="s">
        <v>13</v>
      </c>
      <c r="R7" s="41" t="s">
        <v>12</v>
      </c>
      <c r="S7" s="41" t="s">
        <v>13</v>
      </c>
      <c r="T7" s="41" t="s">
        <v>1</v>
      </c>
      <c r="U7" s="41" t="s">
        <v>2</v>
      </c>
      <c r="V7" s="41" t="s">
        <v>12</v>
      </c>
      <c r="W7" s="41" t="s">
        <v>13</v>
      </c>
      <c r="X7" s="41"/>
      <c r="Y7" s="232"/>
      <c r="Z7" s="232"/>
      <c r="AB7" s="57"/>
    </row>
    <row r="8" spans="1:16380" s="2" customFormat="1" x14ac:dyDescent="0.25">
      <c r="A8" s="32" t="s">
        <v>323</v>
      </c>
      <c r="B8" s="41">
        <v>2</v>
      </c>
      <c r="C8" s="41">
        <v>3</v>
      </c>
      <c r="D8" s="41">
        <v>4</v>
      </c>
      <c r="E8" s="41">
        <v>5</v>
      </c>
      <c r="F8" s="41">
        <v>6</v>
      </c>
      <c r="G8" s="41">
        <v>7</v>
      </c>
      <c r="H8" s="41">
        <v>8</v>
      </c>
      <c r="I8" s="41">
        <v>9</v>
      </c>
      <c r="J8" s="33">
        <v>10</v>
      </c>
      <c r="K8" s="35">
        <v>11</v>
      </c>
      <c r="L8" s="41">
        <v>12</v>
      </c>
      <c r="M8" s="33">
        <v>13</v>
      </c>
      <c r="N8" s="33">
        <v>14</v>
      </c>
      <c r="O8" s="41">
        <v>15</v>
      </c>
      <c r="P8" s="41">
        <v>16</v>
      </c>
      <c r="Q8" s="41">
        <v>17</v>
      </c>
      <c r="R8" s="41">
        <v>18</v>
      </c>
      <c r="S8" s="41">
        <v>19</v>
      </c>
      <c r="T8" s="41">
        <v>20</v>
      </c>
      <c r="U8" s="41">
        <v>21</v>
      </c>
      <c r="V8" s="41">
        <v>22</v>
      </c>
      <c r="W8" s="41">
        <v>23</v>
      </c>
      <c r="X8" s="41">
        <v>24</v>
      </c>
      <c r="Y8" s="41">
        <v>25</v>
      </c>
      <c r="Z8" s="41">
        <v>26</v>
      </c>
      <c r="AB8" s="57"/>
    </row>
    <row r="9" spans="1:16380" s="2" customFormat="1" ht="33" x14ac:dyDescent="0.25">
      <c r="A9" s="41"/>
      <c r="B9" s="41"/>
      <c r="C9" s="10" t="s">
        <v>510</v>
      </c>
      <c r="D9" s="11"/>
      <c r="E9" s="11"/>
      <c r="F9" s="41"/>
      <c r="G9" s="21"/>
      <c r="H9" s="41"/>
      <c r="I9" s="56">
        <f>I10+I796</f>
        <v>2350869.1907600001</v>
      </c>
      <c r="J9" s="56">
        <f>J10+J796</f>
        <v>2361811.0133500001</v>
      </c>
      <c r="K9" s="36">
        <f>J10-I10</f>
        <v>12825.580770000117</v>
      </c>
      <c r="L9" s="24"/>
      <c r="M9" s="34">
        <f>SUM(M12:M806)</f>
        <v>1674605.9997199976</v>
      </c>
      <c r="N9" s="34">
        <f>SUM(N12:N806)</f>
        <v>687205.01112000004</v>
      </c>
      <c r="O9" s="41"/>
      <c r="P9" s="41"/>
      <c r="Q9" s="21"/>
      <c r="R9" s="21"/>
      <c r="S9" s="21"/>
      <c r="T9" s="21"/>
      <c r="U9" s="21"/>
      <c r="V9" s="21"/>
      <c r="W9" s="218"/>
      <c r="X9" s="219"/>
      <c r="Y9" s="21"/>
      <c r="Z9" s="21"/>
    </row>
    <row r="10" spans="1:16380" s="2" customFormat="1" x14ac:dyDescent="0.25">
      <c r="A10" s="41"/>
      <c r="B10" s="21"/>
      <c r="C10" s="10" t="s">
        <v>511</v>
      </c>
      <c r="D10" s="11"/>
      <c r="E10" s="11"/>
      <c r="F10" s="41"/>
      <c r="G10" s="21"/>
      <c r="H10" s="41"/>
      <c r="I10" s="50">
        <f>I11+I32+I35+I279+I689</f>
        <v>1784013.65258</v>
      </c>
      <c r="J10" s="50">
        <f>J11+J32+J35+J279+J689</f>
        <v>1796839.2333500001</v>
      </c>
      <c r="K10" s="36"/>
      <c r="L10" s="24"/>
      <c r="M10" s="34"/>
      <c r="N10" s="70"/>
      <c r="O10" s="41"/>
      <c r="P10" s="41"/>
      <c r="Q10" s="21"/>
      <c r="R10" s="21"/>
      <c r="S10" s="21"/>
      <c r="T10" s="21"/>
      <c r="U10" s="21"/>
      <c r="V10" s="21"/>
      <c r="W10" s="54"/>
      <c r="X10" s="55"/>
      <c r="Y10" s="21"/>
      <c r="Z10" s="21"/>
    </row>
    <row r="11" spans="1:16380" ht="18.75" customHeight="1" x14ac:dyDescent="0.25">
      <c r="A11" s="187" t="s">
        <v>323</v>
      </c>
      <c r="B11" s="238" t="s">
        <v>33</v>
      </c>
      <c r="C11" s="100" t="s">
        <v>67</v>
      </c>
      <c r="D11" s="201"/>
      <c r="E11" s="201"/>
      <c r="F11" s="201"/>
      <c r="G11" s="259" t="s">
        <v>1314</v>
      </c>
      <c r="H11" s="243" t="s">
        <v>34</v>
      </c>
      <c r="I11" s="20">
        <f>SUM(I12:I31)</f>
        <v>227500.76345</v>
      </c>
      <c r="J11" s="20">
        <f>SUM(J12:J31)</f>
        <v>227500.76345</v>
      </c>
      <c r="K11" s="202">
        <f>J11-I11</f>
        <v>0</v>
      </c>
      <c r="L11" s="25"/>
      <c r="M11" s="49"/>
      <c r="N11" s="49"/>
      <c r="O11" s="8"/>
      <c r="P11" s="9"/>
      <c r="Q11" s="214" t="s">
        <v>320</v>
      </c>
      <c r="R11" s="214" t="s">
        <v>321</v>
      </c>
      <c r="S11" s="221">
        <v>0.58960000000000001</v>
      </c>
      <c r="T11" s="221">
        <v>0.5958</v>
      </c>
      <c r="U11" s="221">
        <v>7.1199999999999999E-2</v>
      </c>
      <c r="V11" s="224">
        <v>1079</v>
      </c>
      <c r="W11" s="227">
        <v>1222</v>
      </c>
      <c r="X11" s="233"/>
      <c r="Y11" s="214" t="s">
        <v>19</v>
      </c>
      <c r="Z11" s="214" t="s">
        <v>29</v>
      </c>
    </row>
    <row r="12" spans="1:16380" ht="18.75" x14ac:dyDescent="0.3">
      <c r="A12" s="81" t="s">
        <v>41</v>
      </c>
      <c r="B12" s="239"/>
      <c r="C12" s="77" t="s">
        <v>512</v>
      </c>
      <c r="D12" s="82" t="s">
        <v>68</v>
      </c>
      <c r="E12" s="82">
        <v>1</v>
      </c>
      <c r="F12" s="82">
        <v>1</v>
      </c>
      <c r="G12" s="260"/>
      <c r="H12" s="244"/>
      <c r="I12" s="171">
        <v>75416.361350000006</v>
      </c>
      <c r="J12" s="154">
        <v>75416.361350000006</v>
      </c>
      <c r="K12" s="202">
        <f>J12-I12</f>
        <v>0</v>
      </c>
      <c r="L12" s="25"/>
      <c r="M12" s="60">
        <f>J12</f>
        <v>75416.361350000006</v>
      </c>
      <c r="N12" s="19"/>
      <c r="O12" s="7"/>
      <c r="P12" s="4"/>
      <c r="Q12" s="215"/>
      <c r="R12" s="215"/>
      <c r="S12" s="222"/>
      <c r="T12" s="222"/>
      <c r="U12" s="222"/>
      <c r="V12" s="225"/>
      <c r="W12" s="228"/>
      <c r="X12" s="234"/>
      <c r="Y12" s="215"/>
      <c r="Z12" s="215"/>
    </row>
    <row r="13" spans="1:16380" ht="18.75" x14ac:dyDescent="0.3">
      <c r="A13" s="81" t="s">
        <v>42</v>
      </c>
      <c r="B13" s="239"/>
      <c r="C13" s="77" t="s">
        <v>513</v>
      </c>
      <c r="D13" s="82" t="s">
        <v>68</v>
      </c>
      <c r="E13" s="82">
        <v>1</v>
      </c>
      <c r="F13" s="82">
        <v>1</v>
      </c>
      <c r="G13" s="260"/>
      <c r="H13" s="244"/>
      <c r="I13" s="171">
        <v>106952.18210000001</v>
      </c>
      <c r="J13" s="154">
        <v>106952.18210000001</v>
      </c>
      <c r="K13" s="202">
        <f t="shared" ref="K13:K76" si="0">J13-I13</f>
        <v>0</v>
      </c>
      <c r="L13" s="25"/>
      <c r="M13" s="60">
        <f>J13</f>
        <v>106952.18210000001</v>
      </c>
      <c r="N13" s="19"/>
      <c r="O13" s="9"/>
      <c r="P13" s="4"/>
      <c r="Q13" s="215"/>
      <c r="R13" s="215"/>
      <c r="S13" s="222"/>
      <c r="T13" s="222"/>
      <c r="U13" s="222"/>
      <c r="V13" s="225"/>
      <c r="W13" s="228"/>
      <c r="X13" s="234"/>
      <c r="Y13" s="215"/>
      <c r="Z13" s="215"/>
    </row>
    <row r="14" spans="1:16380" ht="37.5" x14ac:dyDescent="0.3">
      <c r="A14" s="81" t="s">
        <v>43</v>
      </c>
      <c r="B14" s="239"/>
      <c r="C14" s="78" t="s">
        <v>514</v>
      </c>
      <c r="D14" s="83"/>
      <c r="E14" s="83"/>
      <c r="F14" s="83"/>
      <c r="G14" s="260"/>
      <c r="H14" s="244"/>
      <c r="I14" s="83"/>
      <c r="J14" s="83"/>
      <c r="K14" s="202"/>
      <c r="L14" s="25"/>
      <c r="M14" s="60"/>
      <c r="N14" s="19"/>
      <c r="O14" s="9"/>
      <c r="P14" s="4"/>
      <c r="Q14" s="215"/>
      <c r="R14" s="215"/>
      <c r="S14" s="222"/>
      <c r="T14" s="222"/>
      <c r="U14" s="222"/>
      <c r="V14" s="225"/>
      <c r="W14" s="228"/>
      <c r="X14" s="234"/>
      <c r="Y14" s="215"/>
      <c r="Z14" s="215"/>
    </row>
    <row r="15" spans="1:16380" ht="18.75" x14ac:dyDescent="0.25">
      <c r="A15" s="81" t="s">
        <v>531</v>
      </c>
      <c r="B15" s="239"/>
      <c r="C15" s="79" t="s">
        <v>515</v>
      </c>
      <c r="D15" s="84" t="s">
        <v>68</v>
      </c>
      <c r="E15" s="84">
        <v>1</v>
      </c>
      <c r="F15" s="84">
        <v>1</v>
      </c>
      <c r="G15" s="260"/>
      <c r="H15" s="244"/>
      <c r="I15" s="61">
        <v>10667.870999999999</v>
      </c>
      <c r="J15" s="61">
        <v>10667.870999999999</v>
      </c>
      <c r="K15" s="202">
        <f t="shared" si="0"/>
        <v>0</v>
      </c>
      <c r="L15" s="25"/>
      <c r="M15" s="60">
        <f t="shared" ref="M15:M28" si="1">J15</f>
        <v>10667.870999999999</v>
      </c>
      <c r="N15" s="19"/>
      <c r="O15" s="9"/>
      <c r="P15" s="4"/>
      <c r="Q15" s="215"/>
      <c r="R15" s="215"/>
      <c r="S15" s="222"/>
      <c r="T15" s="222"/>
      <c r="U15" s="222"/>
      <c r="V15" s="225"/>
      <c r="W15" s="228"/>
      <c r="X15" s="234"/>
      <c r="Y15" s="215"/>
      <c r="Z15" s="215"/>
    </row>
    <row r="16" spans="1:16380" ht="56.25" x14ac:dyDescent="0.25">
      <c r="A16" s="81" t="s">
        <v>532</v>
      </c>
      <c r="B16" s="239"/>
      <c r="C16" s="77" t="s">
        <v>516</v>
      </c>
      <c r="D16" s="84" t="s">
        <v>68</v>
      </c>
      <c r="E16" s="84">
        <v>1</v>
      </c>
      <c r="F16" s="84">
        <v>1</v>
      </c>
      <c r="G16" s="260"/>
      <c r="H16" s="244"/>
      <c r="I16" s="61">
        <v>122.13200000000001</v>
      </c>
      <c r="J16" s="86">
        <v>122.13200000000001</v>
      </c>
      <c r="K16" s="202">
        <f t="shared" si="0"/>
        <v>0</v>
      </c>
      <c r="L16" s="25"/>
      <c r="M16" s="60">
        <f t="shared" si="1"/>
        <v>122.13200000000001</v>
      </c>
      <c r="N16" s="19"/>
      <c r="O16" s="9"/>
      <c r="P16" s="4"/>
      <c r="Q16" s="215"/>
      <c r="R16" s="215"/>
      <c r="S16" s="222"/>
      <c r="T16" s="222"/>
      <c r="U16" s="222"/>
      <c r="V16" s="225"/>
      <c r="W16" s="228"/>
      <c r="X16" s="234"/>
      <c r="Y16" s="215"/>
      <c r="Z16" s="215"/>
    </row>
    <row r="17" spans="1:26" ht="18.75" x14ac:dyDescent="0.3">
      <c r="A17" s="81" t="s">
        <v>44</v>
      </c>
      <c r="B17" s="239"/>
      <c r="C17" s="78" t="s">
        <v>517</v>
      </c>
      <c r="D17" s="83"/>
      <c r="E17" s="83"/>
      <c r="F17" s="83"/>
      <c r="G17" s="260"/>
      <c r="H17" s="244"/>
      <c r="I17" s="83"/>
      <c r="J17" s="83"/>
      <c r="K17" s="202">
        <f t="shared" si="0"/>
        <v>0</v>
      </c>
      <c r="L17" s="25"/>
      <c r="M17" s="60"/>
      <c r="N17" s="34"/>
      <c r="O17" s="9"/>
      <c r="P17" s="4"/>
      <c r="Q17" s="215"/>
      <c r="R17" s="215"/>
      <c r="S17" s="222"/>
      <c r="T17" s="222"/>
      <c r="U17" s="222"/>
      <c r="V17" s="225"/>
      <c r="W17" s="228"/>
      <c r="X17" s="234"/>
      <c r="Y17" s="215"/>
      <c r="Z17" s="215"/>
    </row>
    <row r="18" spans="1:26" ht="18.75" x14ac:dyDescent="0.25">
      <c r="A18" s="81" t="s">
        <v>533</v>
      </c>
      <c r="B18" s="239"/>
      <c r="C18" s="79" t="s">
        <v>518</v>
      </c>
      <c r="D18" s="84" t="s">
        <v>68</v>
      </c>
      <c r="E18" s="84">
        <v>1</v>
      </c>
      <c r="F18" s="84">
        <v>1</v>
      </c>
      <c r="G18" s="260"/>
      <c r="H18" s="244"/>
      <c r="I18" s="61">
        <v>5682.2650000000003</v>
      </c>
      <c r="J18" s="61">
        <v>5682.2650000000003</v>
      </c>
      <c r="K18" s="202">
        <f t="shared" si="0"/>
        <v>0</v>
      </c>
      <c r="L18" s="25"/>
      <c r="M18" s="60">
        <f t="shared" si="1"/>
        <v>5682.2650000000003</v>
      </c>
      <c r="N18" s="49"/>
      <c r="O18" s="8"/>
      <c r="P18" s="4"/>
      <c r="Q18" s="215"/>
      <c r="R18" s="215"/>
      <c r="S18" s="222"/>
      <c r="T18" s="222"/>
      <c r="U18" s="222"/>
      <c r="V18" s="225"/>
      <c r="W18" s="228"/>
      <c r="X18" s="234"/>
      <c r="Y18" s="215"/>
      <c r="Z18" s="215"/>
    </row>
    <row r="19" spans="1:26" ht="37.5" x14ac:dyDescent="0.25">
      <c r="A19" s="81" t="s">
        <v>534</v>
      </c>
      <c r="B19" s="239"/>
      <c r="C19" s="77" t="s">
        <v>519</v>
      </c>
      <c r="D19" s="84" t="s">
        <v>68</v>
      </c>
      <c r="E19" s="84">
        <v>1</v>
      </c>
      <c r="F19" s="84">
        <v>1</v>
      </c>
      <c r="G19" s="260"/>
      <c r="H19" s="244"/>
      <c r="I19" s="61">
        <v>86.908000000000001</v>
      </c>
      <c r="J19" s="86">
        <v>86.908000000000001</v>
      </c>
      <c r="K19" s="202">
        <f t="shared" si="0"/>
        <v>0</v>
      </c>
      <c r="L19" s="25"/>
      <c r="M19" s="60">
        <f t="shared" si="1"/>
        <v>86.908000000000001</v>
      </c>
      <c r="N19" s="19"/>
      <c r="O19" s="9"/>
      <c r="P19" s="4"/>
      <c r="Q19" s="215"/>
      <c r="R19" s="215"/>
      <c r="S19" s="222"/>
      <c r="T19" s="222"/>
      <c r="U19" s="222"/>
      <c r="V19" s="225"/>
      <c r="W19" s="228"/>
      <c r="X19" s="234"/>
      <c r="Y19" s="215"/>
      <c r="Z19" s="215"/>
    </row>
    <row r="20" spans="1:26" ht="18.75" x14ac:dyDescent="0.3">
      <c r="A20" s="81" t="s">
        <v>45</v>
      </c>
      <c r="B20" s="239"/>
      <c r="C20" s="78" t="s">
        <v>520</v>
      </c>
      <c r="D20" s="83"/>
      <c r="E20" s="83"/>
      <c r="F20" s="83"/>
      <c r="G20" s="260"/>
      <c r="H20" s="244"/>
      <c r="I20" s="83"/>
      <c r="J20" s="83"/>
      <c r="K20" s="202">
        <f t="shared" si="0"/>
        <v>0</v>
      </c>
      <c r="L20" s="25"/>
      <c r="M20" s="60"/>
      <c r="N20" s="19"/>
      <c r="O20" s="9"/>
      <c r="P20" s="4"/>
      <c r="Q20" s="215"/>
      <c r="R20" s="215"/>
      <c r="S20" s="222"/>
      <c r="T20" s="222"/>
      <c r="U20" s="222"/>
      <c r="V20" s="225"/>
      <c r="W20" s="228"/>
      <c r="X20" s="234"/>
      <c r="Y20" s="215"/>
      <c r="Z20" s="215"/>
    </row>
    <row r="21" spans="1:26" ht="18.75" x14ac:dyDescent="0.25">
      <c r="A21" s="81" t="s">
        <v>535</v>
      </c>
      <c r="B21" s="239"/>
      <c r="C21" s="79" t="s">
        <v>521</v>
      </c>
      <c r="D21" s="84" t="s">
        <v>68</v>
      </c>
      <c r="E21" s="84">
        <v>1</v>
      </c>
      <c r="F21" s="84">
        <v>1</v>
      </c>
      <c r="G21" s="260"/>
      <c r="H21" s="244"/>
      <c r="I21" s="61">
        <v>8226.5619999999999</v>
      </c>
      <c r="J21" s="61">
        <v>8226.5619999999999</v>
      </c>
      <c r="K21" s="202">
        <f t="shared" si="0"/>
        <v>0</v>
      </c>
      <c r="L21" s="26"/>
      <c r="M21" s="60">
        <f t="shared" si="1"/>
        <v>8226.5619999999999</v>
      </c>
      <c r="N21" s="19"/>
      <c r="O21" s="9"/>
      <c r="P21" s="4"/>
      <c r="Q21" s="215"/>
      <c r="R21" s="215"/>
      <c r="S21" s="222"/>
      <c r="T21" s="222"/>
      <c r="U21" s="222"/>
      <c r="V21" s="225"/>
      <c r="W21" s="228"/>
      <c r="X21" s="234"/>
      <c r="Y21" s="215"/>
      <c r="Z21" s="215"/>
    </row>
    <row r="22" spans="1:26" ht="37.5" x14ac:dyDescent="0.25">
      <c r="A22" s="81" t="s">
        <v>536</v>
      </c>
      <c r="B22" s="239"/>
      <c r="C22" s="77" t="s">
        <v>522</v>
      </c>
      <c r="D22" s="84" t="s">
        <v>68</v>
      </c>
      <c r="E22" s="84">
        <v>1</v>
      </c>
      <c r="F22" s="84">
        <v>1</v>
      </c>
      <c r="G22" s="260"/>
      <c r="H22" s="244"/>
      <c r="I22" s="61">
        <v>108.17100000000001</v>
      </c>
      <c r="J22" s="87">
        <v>108.17100000000001</v>
      </c>
      <c r="K22" s="202">
        <f t="shared" si="0"/>
        <v>0</v>
      </c>
      <c r="L22" s="26"/>
      <c r="M22" s="60">
        <f t="shared" si="1"/>
        <v>108.17100000000001</v>
      </c>
      <c r="N22" s="19"/>
      <c r="O22" s="9"/>
      <c r="P22" s="4"/>
      <c r="Q22" s="215"/>
      <c r="R22" s="215"/>
      <c r="S22" s="222"/>
      <c r="T22" s="222"/>
      <c r="U22" s="222"/>
      <c r="V22" s="225"/>
      <c r="W22" s="228"/>
      <c r="X22" s="234"/>
      <c r="Y22" s="215"/>
      <c r="Z22" s="215"/>
    </row>
    <row r="23" spans="1:26" ht="37.5" x14ac:dyDescent="0.3">
      <c r="A23" s="81" t="s">
        <v>410</v>
      </c>
      <c r="B23" s="239"/>
      <c r="C23" s="78" t="s">
        <v>523</v>
      </c>
      <c r="D23" s="83"/>
      <c r="E23" s="83"/>
      <c r="F23" s="83"/>
      <c r="G23" s="260"/>
      <c r="H23" s="244"/>
      <c r="I23" s="83"/>
      <c r="J23" s="83"/>
      <c r="K23" s="202">
        <f t="shared" si="0"/>
        <v>0</v>
      </c>
      <c r="L23" s="25"/>
      <c r="M23" s="60"/>
      <c r="N23" s="19"/>
      <c r="O23" s="9"/>
      <c r="P23" s="4"/>
      <c r="Q23" s="215"/>
      <c r="R23" s="215"/>
      <c r="S23" s="222"/>
      <c r="T23" s="222"/>
      <c r="U23" s="222"/>
      <c r="V23" s="225"/>
      <c r="W23" s="228"/>
      <c r="X23" s="234"/>
      <c r="Y23" s="215"/>
      <c r="Z23" s="215"/>
    </row>
    <row r="24" spans="1:26" ht="18.75" x14ac:dyDescent="0.25">
      <c r="A24" s="81" t="s">
        <v>537</v>
      </c>
      <c r="B24" s="239"/>
      <c r="C24" s="79" t="s">
        <v>524</v>
      </c>
      <c r="D24" s="84" t="s">
        <v>68</v>
      </c>
      <c r="E24" s="84">
        <v>1</v>
      </c>
      <c r="F24" s="84">
        <v>1</v>
      </c>
      <c r="G24" s="260"/>
      <c r="H24" s="244"/>
      <c r="I24" s="61">
        <v>8321.884</v>
      </c>
      <c r="J24" s="61">
        <v>8321.884</v>
      </c>
      <c r="K24" s="202">
        <f t="shared" si="0"/>
        <v>0</v>
      </c>
      <c r="L24" s="25"/>
      <c r="M24" s="60">
        <f t="shared" si="1"/>
        <v>8321.884</v>
      </c>
      <c r="N24" s="19"/>
      <c r="O24" s="8"/>
      <c r="P24" s="4"/>
      <c r="Q24" s="215"/>
      <c r="R24" s="215"/>
      <c r="S24" s="222"/>
      <c r="T24" s="222"/>
      <c r="U24" s="222"/>
      <c r="V24" s="225"/>
      <c r="W24" s="228"/>
      <c r="X24" s="234"/>
      <c r="Y24" s="215"/>
      <c r="Z24" s="215"/>
    </row>
    <row r="25" spans="1:26" ht="56.25" x14ac:dyDescent="0.25">
      <c r="A25" s="81" t="s">
        <v>538</v>
      </c>
      <c r="B25" s="239"/>
      <c r="C25" s="77" t="s">
        <v>525</v>
      </c>
      <c r="D25" s="84" t="s">
        <v>68</v>
      </c>
      <c r="E25" s="84">
        <v>1</v>
      </c>
      <c r="F25" s="84">
        <v>1</v>
      </c>
      <c r="G25" s="260"/>
      <c r="H25" s="244"/>
      <c r="I25" s="61">
        <v>143.995</v>
      </c>
      <c r="J25" s="86">
        <v>143.995</v>
      </c>
      <c r="K25" s="202">
        <f t="shared" si="0"/>
        <v>0</v>
      </c>
      <c r="L25" s="25"/>
      <c r="M25" s="60">
        <f t="shared" si="1"/>
        <v>143.995</v>
      </c>
      <c r="N25" s="19"/>
      <c r="O25" s="9"/>
      <c r="P25" s="4"/>
      <c r="Q25" s="215"/>
      <c r="R25" s="215"/>
      <c r="S25" s="222"/>
      <c r="T25" s="222"/>
      <c r="U25" s="222"/>
      <c r="V25" s="225"/>
      <c r="W25" s="228"/>
      <c r="X25" s="234"/>
      <c r="Y25" s="215"/>
      <c r="Z25" s="215"/>
    </row>
    <row r="26" spans="1:26" ht="37.5" x14ac:dyDescent="0.3">
      <c r="A26" s="81" t="s">
        <v>411</v>
      </c>
      <c r="B26" s="239"/>
      <c r="C26" s="78" t="s">
        <v>526</v>
      </c>
      <c r="D26" s="83"/>
      <c r="E26" s="83"/>
      <c r="F26" s="83"/>
      <c r="G26" s="260"/>
      <c r="H26" s="244"/>
      <c r="I26" s="83"/>
      <c r="J26" s="83"/>
      <c r="K26" s="202">
        <f t="shared" si="0"/>
        <v>0</v>
      </c>
      <c r="L26" s="25"/>
      <c r="M26" s="60"/>
      <c r="N26" s="19"/>
      <c r="O26" s="8"/>
      <c r="P26" s="4"/>
      <c r="Q26" s="215"/>
      <c r="R26" s="215"/>
      <c r="S26" s="222"/>
      <c r="T26" s="222"/>
      <c r="U26" s="222"/>
      <c r="V26" s="225"/>
      <c r="W26" s="228"/>
      <c r="X26" s="234"/>
      <c r="Y26" s="215"/>
      <c r="Z26" s="215"/>
    </row>
    <row r="27" spans="1:26" ht="18.75" x14ac:dyDescent="0.3">
      <c r="A27" s="81" t="s">
        <v>539</v>
      </c>
      <c r="B27" s="239"/>
      <c r="C27" s="79" t="s">
        <v>526</v>
      </c>
      <c r="D27" s="84" t="s">
        <v>68</v>
      </c>
      <c r="E27" s="84">
        <v>1</v>
      </c>
      <c r="F27" s="84">
        <v>1</v>
      </c>
      <c r="G27" s="260"/>
      <c r="H27" s="244"/>
      <c r="I27" s="85">
        <v>5524.232</v>
      </c>
      <c r="J27" s="85">
        <v>5524.232</v>
      </c>
      <c r="K27" s="202">
        <f t="shared" si="0"/>
        <v>0</v>
      </c>
      <c r="L27" s="25"/>
      <c r="M27" s="60">
        <f t="shared" si="1"/>
        <v>5524.232</v>
      </c>
      <c r="N27" s="19"/>
      <c r="O27" s="9"/>
      <c r="P27" s="4"/>
      <c r="Q27" s="215"/>
      <c r="R27" s="215"/>
      <c r="S27" s="222"/>
      <c r="T27" s="222"/>
      <c r="U27" s="222"/>
      <c r="V27" s="225"/>
      <c r="W27" s="228"/>
      <c r="X27" s="234"/>
      <c r="Y27" s="215"/>
      <c r="Z27" s="215"/>
    </row>
    <row r="28" spans="1:26" ht="56.25" x14ac:dyDescent="0.25">
      <c r="A28" s="81" t="s">
        <v>540</v>
      </c>
      <c r="B28" s="239"/>
      <c r="C28" s="77" t="s">
        <v>527</v>
      </c>
      <c r="D28" s="84" t="s">
        <v>68</v>
      </c>
      <c r="E28" s="84">
        <v>1</v>
      </c>
      <c r="F28" s="84">
        <v>1</v>
      </c>
      <c r="G28" s="260"/>
      <c r="H28" s="244"/>
      <c r="I28" s="61">
        <v>69.594999999999999</v>
      </c>
      <c r="J28" s="86">
        <v>69.594999999999999</v>
      </c>
      <c r="K28" s="202">
        <f t="shared" si="0"/>
        <v>0</v>
      </c>
      <c r="L28" s="25"/>
      <c r="M28" s="60">
        <f t="shared" si="1"/>
        <v>69.594999999999999</v>
      </c>
      <c r="N28" s="19"/>
      <c r="O28" s="9"/>
      <c r="P28" s="4"/>
      <c r="Q28" s="215"/>
      <c r="R28" s="215"/>
      <c r="S28" s="222"/>
      <c r="T28" s="222"/>
      <c r="U28" s="222"/>
      <c r="V28" s="225"/>
      <c r="W28" s="228"/>
      <c r="X28" s="234"/>
      <c r="Y28" s="215"/>
      <c r="Z28" s="215"/>
    </row>
    <row r="29" spans="1:26" ht="37.5" x14ac:dyDescent="0.3">
      <c r="A29" s="81" t="s">
        <v>412</v>
      </c>
      <c r="B29" s="239"/>
      <c r="C29" s="78" t="s">
        <v>528</v>
      </c>
      <c r="D29" s="83"/>
      <c r="E29" s="83"/>
      <c r="F29" s="83"/>
      <c r="G29" s="260"/>
      <c r="H29" s="244"/>
      <c r="I29" s="83"/>
      <c r="J29" s="83"/>
      <c r="K29" s="202">
        <f t="shared" si="0"/>
        <v>0</v>
      </c>
      <c r="L29" s="25"/>
      <c r="M29" s="76"/>
      <c r="N29" s="19"/>
      <c r="O29" s="9"/>
      <c r="P29" s="4"/>
      <c r="Q29" s="215"/>
      <c r="R29" s="215"/>
      <c r="S29" s="222"/>
      <c r="T29" s="222"/>
      <c r="U29" s="222"/>
      <c r="V29" s="225"/>
      <c r="W29" s="228"/>
      <c r="X29" s="234"/>
      <c r="Y29" s="215"/>
      <c r="Z29" s="215"/>
    </row>
    <row r="30" spans="1:26" ht="18.75" x14ac:dyDescent="0.3">
      <c r="A30" s="81" t="s">
        <v>541</v>
      </c>
      <c r="B30" s="239"/>
      <c r="C30" s="79" t="s">
        <v>529</v>
      </c>
      <c r="D30" s="84" t="s">
        <v>68</v>
      </c>
      <c r="E30" s="84">
        <v>1</v>
      </c>
      <c r="F30" s="84">
        <v>1</v>
      </c>
      <c r="G30" s="260"/>
      <c r="H30" s="244"/>
      <c r="I30" s="85">
        <v>6098.4889999999996</v>
      </c>
      <c r="J30" s="85">
        <v>6098.4889999999996</v>
      </c>
      <c r="K30" s="202">
        <f t="shared" si="0"/>
        <v>0</v>
      </c>
      <c r="L30" s="25"/>
      <c r="M30" s="60">
        <f>J30</f>
        <v>6098.4889999999996</v>
      </c>
      <c r="N30" s="19"/>
      <c r="O30" s="9"/>
      <c r="P30" s="4"/>
      <c r="Q30" s="215"/>
      <c r="R30" s="215"/>
      <c r="S30" s="222"/>
      <c r="T30" s="222"/>
      <c r="U30" s="222"/>
      <c r="V30" s="225"/>
      <c r="W30" s="228"/>
      <c r="X30" s="234"/>
      <c r="Y30" s="215"/>
      <c r="Z30" s="215"/>
    </row>
    <row r="31" spans="1:26" ht="37.5" x14ac:dyDescent="0.25">
      <c r="A31" s="81" t="s">
        <v>542</v>
      </c>
      <c r="B31" s="239"/>
      <c r="C31" s="77" t="s">
        <v>530</v>
      </c>
      <c r="D31" s="84" t="s">
        <v>68</v>
      </c>
      <c r="E31" s="84">
        <v>1</v>
      </c>
      <c r="F31" s="84">
        <v>1</v>
      </c>
      <c r="G31" s="260"/>
      <c r="H31" s="244"/>
      <c r="I31" s="61">
        <v>80.116</v>
      </c>
      <c r="J31" s="86">
        <v>80.116</v>
      </c>
      <c r="K31" s="202">
        <f t="shared" si="0"/>
        <v>0</v>
      </c>
      <c r="L31" s="25"/>
      <c r="M31" s="19">
        <f>J31</f>
        <v>80.116</v>
      </c>
      <c r="N31" s="19"/>
      <c r="O31" s="8"/>
      <c r="P31" s="4"/>
      <c r="Q31" s="215"/>
      <c r="R31" s="215"/>
      <c r="S31" s="222"/>
      <c r="T31" s="222"/>
      <c r="U31" s="222"/>
      <c r="V31" s="225"/>
      <c r="W31" s="228"/>
      <c r="X31" s="234"/>
      <c r="Y31" s="215"/>
      <c r="Z31" s="215"/>
    </row>
    <row r="32" spans="1:26" ht="18.75" x14ac:dyDescent="0.25">
      <c r="A32" s="80" t="s">
        <v>324</v>
      </c>
      <c r="B32" s="239"/>
      <c r="C32" s="78" t="s">
        <v>50</v>
      </c>
      <c r="D32" s="14"/>
      <c r="E32" s="14"/>
      <c r="F32" s="14"/>
      <c r="G32" s="260"/>
      <c r="H32" s="244"/>
      <c r="I32" s="203">
        <f>SUM(I33:I34)</f>
        <v>123409.36900000001</v>
      </c>
      <c r="J32" s="203">
        <f>SUM(J33:J34)</f>
        <v>129541.25</v>
      </c>
      <c r="K32" s="202">
        <f t="shared" si="0"/>
        <v>6131.8809999999939</v>
      </c>
      <c r="L32" s="25"/>
      <c r="M32" s="19"/>
      <c r="N32" s="19"/>
      <c r="O32" s="9"/>
      <c r="P32" s="4"/>
      <c r="Q32" s="215"/>
      <c r="R32" s="215"/>
      <c r="S32" s="222"/>
      <c r="T32" s="222"/>
      <c r="U32" s="222"/>
      <c r="V32" s="225"/>
      <c r="W32" s="228"/>
      <c r="X32" s="234"/>
      <c r="Y32" s="215"/>
      <c r="Z32" s="215"/>
    </row>
    <row r="33" spans="1:26" ht="18.75" x14ac:dyDescent="0.25">
      <c r="A33" s="81" t="s">
        <v>413</v>
      </c>
      <c r="B33" s="239"/>
      <c r="C33" s="89" t="s">
        <v>546</v>
      </c>
      <c r="D33" s="82" t="s">
        <v>20</v>
      </c>
      <c r="E33" s="82">
        <v>3</v>
      </c>
      <c r="F33" s="128">
        <v>3</v>
      </c>
      <c r="G33" s="260"/>
      <c r="H33" s="244"/>
      <c r="I33" s="86">
        <v>49541.25</v>
      </c>
      <c r="J33" s="17">
        <v>49541.25</v>
      </c>
      <c r="K33" s="202">
        <f>J33-I33</f>
        <v>0</v>
      </c>
      <c r="L33" s="25"/>
      <c r="M33" s="18">
        <f>J33</f>
        <v>49541.25</v>
      </c>
      <c r="N33" s="19"/>
      <c r="O33" s="8"/>
      <c r="P33" s="4"/>
      <c r="Q33" s="215"/>
      <c r="R33" s="215"/>
      <c r="S33" s="222"/>
      <c r="T33" s="222"/>
      <c r="U33" s="222"/>
      <c r="V33" s="225"/>
      <c r="W33" s="228"/>
      <c r="X33" s="234"/>
      <c r="Y33" s="215"/>
      <c r="Z33" s="215"/>
    </row>
    <row r="34" spans="1:26" ht="18.75" x14ac:dyDescent="0.25">
      <c r="A34" s="81" t="s">
        <v>545</v>
      </c>
      <c r="B34" s="239"/>
      <c r="C34" s="89" t="s">
        <v>1313</v>
      </c>
      <c r="D34" s="82" t="s">
        <v>20</v>
      </c>
      <c r="E34" s="82">
        <v>1</v>
      </c>
      <c r="F34" s="128">
        <v>1</v>
      </c>
      <c r="G34" s="260"/>
      <c r="H34" s="244"/>
      <c r="I34" s="86">
        <v>73868.119000000006</v>
      </c>
      <c r="J34" s="19">
        <v>80000</v>
      </c>
      <c r="K34" s="202">
        <f t="shared" si="0"/>
        <v>6131.8809999999939</v>
      </c>
      <c r="L34" s="27"/>
      <c r="M34" s="19"/>
      <c r="N34" s="60">
        <f>J34</f>
        <v>80000</v>
      </c>
      <c r="O34" s="9"/>
      <c r="P34" s="4"/>
      <c r="Q34" s="215"/>
      <c r="R34" s="215"/>
      <c r="S34" s="222"/>
      <c r="T34" s="222"/>
      <c r="U34" s="222"/>
      <c r="V34" s="225"/>
      <c r="W34" s="228"/>
      <c r="X34" s="234"/>
      <c r="Y34" s="215"/>
      <c r="Z34" s="215"/>
    </row>
    <row r="35" spans="1:26" ht="37.5" x14ac:dyDescent="0.25">
      <c r="A35" s="90"/>
      <c r="B35" s="239"/>
      <c r="C35" s="97" t="s">
        <v>852</v>
      </c>
      <c r="D35" s="122"/>
      <c r="E35" s="14"/>
      <c r="F35" s="14"/>
      <c r="G35" s="260"/>
      <c r="H35" s="244"/>
      <c r="I35" s="204">
        <f>I36+I48+I52+I65+I81+I88+I95+I99+I110+I114+I119+I127+I133+I139+I143+I145+I156+I160+I168+I176+I188+I193+I198+I200+I204+I210+I212+I220+I229+I231+I233+I237+I240+I245+I250+I264</f>
        <v>877887.47547999991</v>
      </c>
      <c r="J35" s="204">
        <f>J36+J48+J52+J65+J81+J88+J95+J99+J110+J114+J119+J127+J133+J139+J143+J145+J156+J160+J168+J176+J188+J193+J198+J200+J204+J210+J212+J220+J229+J231+J233+J237+J240+J245+J250+J264</f>
        <v>884468.38305000006</v>
      </c>
      <c r="K35" s="202">
        <f t="shared" si="0"/>
        <v>6580.9075700001558</v>
      </c>
      <c r="L35" s="26"/>
      <c r="M35" s="19"/>
      <c r="N35" s="19"/>
      <c r="O35" s="8"/>
      <c r="P35" s="4"/>
      <c r="Q35" s="215"/>
      <c r="R35" s="215"/>
      <c r="S35" s="222"/>
      <c r="T35" s="222"/>
      <c r="U35" s="222"/>
      <c r="V35" s="225"/>
      <c r="W35" s="228"/>
      <c r="X35" s="234"/>
      <c r="Y35" s="215"/>
      <c r="Z35" s="215"/>
    </row>
    <row r="36" spans="1:26" ht="37.5" x14ac:dyDescent="0.25">
      <c r="A36" s="91" t="s">
        <v>325</v>
      </c>
      <c r="B36" s="239"/>
      <c r="C36" s="97" t="s">
        <v>853</v>
      </c>
      <c r="D36" s="122"/>
      <c r="E36" s="12"/>
      <c r="F36" s="12"/>
      <c r="G36" s="260"/>
      <c r="H36" s="244"/>
      <c r="I36" s="151">
        <f>SUM(I37:I47)</f>
        <v>33332.016799999998</v>
      </c>
      <c r="J36" s="151">
        <f>SUM(J37:J47)</f>
        <v>35169.835380000004</v>
      </c>
      <c r="K36" s="202">
        <f t="shared" si="0"/>
        <v>1837.8185800000065</v>
      </c>
      <c r="L36" s="25"/>
      <c r="M36" s="19"/>
      <c r="N36" s="19"/>
      <c r="O36" s="9"/>
      <c r="P36" s="4"/>
      <c r="Q36" s="215"/>
      <c r="R36" s="215"/>
      <c r="S36" s="222"/>
      <c r="T36" s="222"/>
      <c r="U36" s="222"/>
      <c r="V36" s="225"/>
      <c r="W36" s="228"/>
      <c r="X36" s="234"/>
      <c r="Y36" s="215"/>
      <c r="Z36" s="215"/>
    </row>
    <row r="37" spans="1:26" ht="18.75" x14ac:dyDescent="0.3">
      <c r="A37" s="92" t="s">
        <v>414</v>
      </c>
      <c r="B37" s="239"/>
      <c r="C37" s="98" t="s">
        <v>854</v>
      </c>
      <c r="D37" s="122" t="s">
        <v>20</v>
      </c>
      <c r="E37" s="84">
        <v>6</v>
      </c>
      <c r="F37" s="84">
        <v>6</v>
      </c>
      <c r="G37" s="260"/>
      <c r="H37" s="244"/>
      <c r="I37" s="61">
        <v>4212</v>
      </c>
      <c r="J37" s="171">
        <v>4212</v>
      </c>
      <c r="K37" s="202">
        <f t="shared" si="0"/>
        <v>0</v>
      </c>
      <c r="L37" s="25"/>
      <c r="M37" s="18">
        <f t="shared" ref="M37:M45" si="2">J37</f>
        <v>4212</v>
      </c>
      <c r="N37" s="19"/>
      <c r="O37" s="9"/>
      <c r="P37" s="4"/>
      <c r="Q37" s="215"/>
      <c r="R37" s="215"/>
      <c r="S37" s="222"/>
      <c r="T37" s="222"/>
      <c r="U37" s="222"/>
      <c r="V37" s="225"/>
      <c r="W37" s="228"/>
      <c r="X37" s="234"/>
      <c r="Y37" s="215"/>
      <c r="Z37" s="215"/>
    </row>
    <row r="38" spans="1:26" ht="18.75" x14ac:dyDescent="0.25">
      <c r="A38" s="92" t="s">
        <v>415</v>
      </c>
      <c r="B38" s="239"/>
      <c r="C38" s="98" t="s">
        <v>855</v>
      </c>
      <c r="D38" s="122" t="s">
        <v>20</v>
      </c>
      <c r="E38" s="84">
        <v>2</v>
      </c>
      <c r="F38" s="84">
        <v>2</v>
      </c>
      <c r="G38" s="260"/>
      <c r="H38" s="244"/>
      <c r="I38" s="86">
        <v>1226</v>
      </c>
      <c r="J38" s="158">
        <v>1226</v>
      </c>
      <c r="K38" s="202">
        <f t="shared" si="0"/>
        <v>0</v>
      </c>
      <c r="L38" s="25"/>
      <c r="M38" s="19">
        <f t="shared" si="2"/>
        <v>1226</v>
      </c>
      <c r="N38" s="19"/>
      <c r="O38" s="9"/>
      <c r="P38" s="4"/>
      <c r="Q38" s="215"/>
      <c r="R38" s="215"/>
      <c r="S38" s="222"/>
      <c r="T38" s="222"/>
      <c r="U38" s="222"/>
      <c r="V38" s="225"/>
      <c r="W38" s="228"/>
      <c r="X38" s="234"/>
      <c r="Y38" s="215"/>
      <c r="Z38" s="215"/>
    </row>
    <row r="39" spans="1:26" ht="56.25" x14ac:dyDescent="0.25">
      <c r="A39" s="92" t="s">
        <v>547</v>
      </c>
      <c r="B39" s="239"/>
      <c r="C39" s="99" t="s">
        <v>856</v>
      </c>
      <c r="D39" s="122" t="s">
        <v>39</v>
      </c>
      <c r="E39" s="84">
        <v>2</v>
      </c>
      <c r="F39" s="84">
        <v>2</v>
      </c>
      <c r="G39" s="260"/>
      <c r="H39" s="244"/>
      <c r="I39" s="86">
        <v>17079.07</v>
      </c>
      <c r="J39" s="158">
        <f>9072.18201+9072.18201</f>
        <v>18144.364020000001</v>
      </c>
      <c r="K39" s="202">
        <f t="shared" si="0"/>
        <v>1065.2940200000012</v>
      </c>
      <c r="L39" s="25"/>
      <c r="M39" s="61">
        <f>J39</f>
        <v>18144.364020000001</v>
      </c>
      <c r="N39" s="19"/>
      <c r="O39" s="9"/>
      <c r="P39" s="4"/>
      <c r="Q39" s="215"/>
      <c r="R39" s="215"/>
      <c r="S39" s="222"/>
      <c r="T39" s="222"/>
      <c r="U39" s="222"/>
      <c r="V39" s="225"/>
      <c r="W39" s="228"/>
      <c r="X39" s="234"/>
      <c r="Y39" s="215"/>
      <c r="Z39" s="215"/>
    </row>
    <row r="40" spans="1:26" ht="56.25" x14ac:dyDescent="0.25">
      <c r="A40" s="92" t="s">
        <v>548</v>
      </c>
      <c r="B40" s="239"/>
      <c r="C40" s="99" t="s">
        <v>857</v>
      </c>
      <c r="D40" s="122" t="s">
        <v>39</v>
      </c>
      <c r="E40" s="84">
        <v>1</v>
      </c>
      <c r="F40" s="84">
        <v>1</v>
      </c>
      <c r="G40" s="260"/>
      <c r="H40" s="244"/>
      <c r="I40" s="86">
        <v>6535.1940000000004</v>
      </c>
      <c r="J40" s="158">
        <v>7164.6084499999997</v>
      </c>
      <c r="K40" s="202">
        <f t="shared" si="0"/>
        <v>629.41444999999931</v>
      </c>
      <c r="L40" s="25"/>
      <c r="M40" s="19">
        <f t="shared" si="2"/>
        <v>7164.6084499999997</v>
      </c>
      <c r="N40" s="19"/>
      <c r="O40" s="9"/>
      <c r="P40" s="4"/>
      <c r="Q40" s="215"/>
      <c r="R40" s="215"/>
      <c r="S40" s="222"/>
      <c r="T40" s="222"/>
      <c r="U40" s="222"/>
      <c r="V40" s="225"/>
      <c r="W40" s="228"/>
      <c r="X40" s="234"/>
      <c r="Y40" s="215"/>
      <c r="Z40" s="215"/>
    </row>
    <row r="41" spans="1:26" ht="18.75" x14ac:dyDescent="0.3">
      <c r="A41" s="92" t="s">
        <v>549</v>
      </c>
      <c r="B41" s="239"/>
      <c r="C41" s="98" t="s">
        <v>858</v>
      </c>
      <c r="D41" s="122" t="s">
        <v>20</v>
      </c>
      <c r="E41" s="84">
        <v>1</v>
      </c>
      <c r="F41" s="84">
        <v>1</v>
      </c>
      <c r="G41" s="260"/>
      <c r="H41" s="244"/>
      <c r="I41" s="86">
        <v>702</v>
      </c>
      <c r="J41" s="171">
        <v>702</v>
      </c>
      <c r="K41" s="202">
        <f t="shared" si="0"/>
        <v>0</v>
      </c>
      <c r="L41" s="25"/>
      <c r="M41" s="61">
        <f t="shared" si="2"/>
        <v>702</v>
      </c>
      <c r="N41" s="19"/>
      <c r="O41" s="9"/>
      <c r="P41" s="4"/>
      <c r="Q41" s="215"/>
      <c r="R41" s="215"/>
      <c r="S41" s="222"/>
      <c r="T41" s="222"/>
      <c r="U41" s="222"/>
      <c r="V41" s="225"/>
      <c r="W41" s="228"/>
      <c r="X41" s="234"/>
      <c r="Y41" s="215"/>
      <c r="Z41" s="215"/>
    </row>
    <row r="42" spans="1:26" ht="18.75" x14ac:dyDescent="0.3">
      <c r="A42" s="92" t="s">
        <v>550</v>
      </c>
      <c r="B42" s="239"/>
      <c r="C42" s="98" t="s">
        <v>859</v>
      </c>
      <c r="D42" s="122" t="s">
        <v>20</v>
      </c>
      <c r="E42" s="84">
        <v>2</v>
      </c>
      <c r="F42" s="84">
        <v>2</v>
      </c>
      <c r="G42" s="260"/>
      <c r="H42" s="244"/>
      <c r="I42" s="168">
        <v>224.0753</v>
      </c>
      <c r="J42" s="85">
        <v>233.03831</v>
      </c>
      <c r="K42" s="202">
        <f t="shared" si="0"/>
        <v>8.963009999999997</v>
      </c>
      <c r="L42" s="25"/>
      <c r="M42" s="61">
        <f>J42</f>
        <v>233.03831</v>
      </c>
      <c r="N42" s="19"/>
      <c r="O42" s="9"/>
      <c r="P42" s="4"/>
      <c r="Q42" s="215"/>
      <c r="R42" s="215"/>
      <c r="S42" s="222"/>
      <c r="T42" s="222"/>
      <c r="U42" s="222"/>
      <c r="V42" s="225"/>
      <c r="W42" s="228"/>
      <c r="X42" s="234"/>
      <c r="Y42" s="215"/>
      <c r="Z42" s="215"/>
    </row>
    <row r="43" spans="1:26" ht="18.75" x14ac:dyDescent="0.3">
      <c r="A43" s="92" t="s">
        <v>551</v>
      </c>
      <c r="B43" s="239"/>
      <c r="C43" s="98" t="s">
        <v>860</v>
      </c>
      <c r="D43" s="122" t="s">
        <v>20</v>
      </c>
      <c r="E43" s="84">
        <v>8</v>
      </c>
      <c r="F43" s="84">
        <v>8</v>
      </c>
      <c r="G43" s="260"/>
      <c r="H43" s="244"/>
      <c r="I43" s="168">
        <v>961.75919999999996</v>
      </c>
      <c r="J43" s="85">
        <v>1000.22957</v>
      </c>
      <c r="K43" s="202">
        <f t="shared" si="0"/>
        <v>38.470370000000003</v>
      </c>
      <c r="L43" s="25"/>
      <c r="M43" s="61">
        <f>J43</f>
        <v>1000.22957</v>
      </c>
      <c r="N43" s="19"/>
      <c r="O43" s="8"/>
      <c r="P43" s="4"/>
      <c r="Q43" s="215"/>
      <c r="R43" s="215"/>
      <c r="S43" s="222"/>
      <c r="T43" s="222"/>
      <c r="U43" s="222"/>
      <c r="V43" s="225"/>
      <c r="W43" s="228"/>
      <c r="X43" s="234"/>
      <c r="Y43" s="215"/>
      <c r="Z43" s="215"/>
    </row>
    <row r="44" spans="1:26" ht="18.75" x14ac:dyDescent="0.3">
      <c r="A44" s="92" t="s">
        <v>552</v>
      </c>
      <c r="B44" s="239"/>
      <c r="C44" s="98" t="s">
        <v>861</v>
      </c>
      <c r="D44" s="122" t="s">
        <v>20</v>
      </c>
      <c r="E44" s="84">
        <v>4</v>
      </c>
      <c r="F44" s="84">
        <v>4</v>
      </c>
      <c r="G44" s="260"/>
      <c r="H44" s="244"/>
      <c r="I44" s="168">
        <v>755.27880000000005</v>
      </c>
      <c r="J44" s="85">
        <v>785.48995000000002</v>
      </c>
      <c r="K44" s="202">
        <f t="shared" si="0"/>
        <v>30.211149999999975</v>
      </c>
      <c r="L44" s="25"/>
      <c r="M44" s="61">
        <f t="shared" si="2"/>
        <v>785.48995000000002</v>
      </c>
      <c r="N44" s="19"/>
      <c r="O44" s="9"/>
      <c r="P44" s="4"/>
      <c r="Q44" s="215"/>
      <c r="R44" s="215"/>
      <c r="S44" s="222"/>
      <c r="T44" s="222"/>
      <c r="U44" s="222"/>
      <c r="V44" s="225"/>
      <c r="W44" s="228"/>
      <c r="X44" s="234"/>
      <c r="Y44" s="215"/>
      <c r="Z44" s="215"/>
    </row>
    <row r="45" spans="1:26" ht="18.75" x14ac:dyDescent="0.3">
      <c r="A45" s="92" t="s">
        <v>553</v>
      </c>
      <c r="B45" s="239"/>
      <c r="C45" s="98" t="s">
        <v>862</v>
      </c>
      <c r="D45" s="122" t="s">
        <v>20</v>
      </c>
      <c r="E45" s="84">
        <v>3</v>
      </c>
      <c r="F45" s="84">
        <v>3</v>
      </c>
      <c r="G45" s="260"/>
      <c r="H45" s="244"/>
      <c r="I45" s="168">
        <v>579.58934999999997</v>
      </c>
      <c r="J45" s="85">
        <v>602.77292</v>
      </c>
      <c r="K45" s="202">
        <f t="shared" si="0"/>
        <v>23.183570000000032</v>
      </c>
      <c r="L45" s="25"/>
      <c r="M45" s="61">
        <f t="shared" si="2"/>
        <v>602.77292</v>
      </c>
      <c r="N45" s="19"/>
      <c r="O45" s="9"/>
      <c r="P45" s="4"/>
      <c r="Q45" s="215"/>
      <c r="R45" s="215"/>
      <c r="S45" s="222"/>
      <c r="T45" s="222"/>
      <c r="U45" s="222"/>
      <c r="V45" s="225"/>
      <c r="W45" s="228"/>
      <c r="X45" s="234"/>
      <c r="Y45" s="215"/>
      <c r="Z45" s="215"/>
    </row>
    <row r="46" spans="1:26" ht="18.75" x14ac:dyDescent="0.3">
      <c r="A46" s="92" t="s">
        <v>554</v>
      </c>
      <c r="B46" s="239"/>
      <c r="C46" s="98" t="s">
        <v>863</v>
      </c>
      <c r="D46" s="122" t="s">
        <v>20</v>
      </c>
      <c r="E46" s="84">
        <v>3</v>
      </c>
      <c r="F46" s="84">
        <v>3</v>
      </c>
      <c r="G46" s="260"/>
      <c r="H46" s="244"/>
      <c r="I46" s="168">
        <v>547.63845000000003</v>
      </c>
      <c r="J46" s="85">
        <v>569.54399000000001</v>
      </c>
      <c r="K46" s="202">
        <f t="shared" si="0"/>
        <v>21.905539999999974</v>
      </c>
      <c r="L46" s="25"/>
      <c r="M46" s="62">
        <f>J46</f>
        <v>569.54399000000001</v>
      </c>
      <c r="N46" s="19"/>
      <c r="O46" s="9"/>
      <c r="P46" s="4"/>
      <c r="Q46" s="215"/>
      <c r="R46" s="215"/>
      <c r="S46" s="222"/>
      <c r="T46" s="222"/>
      <c r="U46" s="222"/>
      <c r="V46" s="225"/>
      <c r="W46" s="228"/>
      <c r="X46" s="234"/>
      <c r="Y46" s="215"/>
      <c r="Z46" s="215"/>
    </row>
    <row r="47" spans="1:26" ht="18.75" x14ac:dyDescent="0.3">
      <c r="A47" s="92" t="s">
        <v>555</v>
      </c>
      <c r="B47" s="239"/>
      <c r="C47" s="98" t="s">
        <v>864</v>
      </c>
      <c r="D47" s="122" t="s">
        <v>20</v>
      </c>
      <c r="E47" s="84">
        <v>3</v>
      </c>
      <c r="F47" s="84">
        <v>3</v>
      </c>
      <c r="G47" s="260"/>
      <c r="H47" s="244"/>
      <c r="I47" s="168">
        <v>509.4117</v>
      </c>
      <c r="J47" s="85">
        <v>529.78817000000004</v>
      </c>
      <c r="K47" s="202">
        <f t="shared" si="0"/>
        <v>20.37647000000004</v>
      </c>
      <c r="L47" s="25"/>
      <c r="M47" s="61">
        <f>J47</f>
        <v>529.78817000000004</v>
      </c>
      <c r="N47" s="19"/>
      <c r="O47" s="9"/>
      <c r="P47" s="4"/>
      <c r="Q47" s="215"/>
      <c r="R47" s="215"/>
      <c r="S47" s="222"/>
      <c r="T47" s="222"/>
      <c r="U47" s="222"/>
      <c r="V47" s="225"/>
      <c r="W47" s="228"/>
      <c r="X47" s="234"/>
      <c r="Y47" s="215"/>
      <c r="Z47" s="215"/>
    </row>
    <row r="48" spans="1:26" ht="37.5" x14ac:dyDescent="0.25">
      <c r="A48" s="91" t="s">
        <v>326</v>
      </c>
      <c r="B48" s="239"/>
      <c r="C48" s="100" t="s">
        <v>865</v>
      </c>
      <c r="D48" s="122"/>
      <c r="E48" s="84"/>
      <c r="F48" s="84"/>
      <c r="G48" s="260"/>
      <c r="H48" s="244"/>
      <c r="I48" s="152">
        <f>SUM(I49:I51)</f>
        <v>25664.491000000002</v>
      </c>
      <c r="J48" s="172">
        <f>SUM(J49:J51)</f>
        <v>26729.785020000003</v>
      </c>
      <c r="K48" s="202">
        <f t="shared" si="0"/>
        <v>1065.2940200000012</v>
      </c>
      <c r="L48" s="25"/>
      <c r="M48" s="61"/>
      <c r="N48" s="19"/>
      <c r="O48" s="9"/>
      <c r="P48" s="4"/>
      <c r="Q48" s="215"/>
      <c r="R48" s="215"/>
      <c r="S48" s="222"/>
      <c r="T48" s="222"/>
      <c r="U48" s="222"/>
      <c r="V48" s="225"/>
      <c r="W48" s="228"/>
      <c r="X48" s="234"/>
      <c r="Y48" s="215"/>
      <c r="Z48" s="215"/>
    </row>
    <row r="49" spans="1:26" ht="75" x14ac:dyDescent="0.25">
      <c r="A49" s="92" t="s">
        <v>327</v>
      </c>
      <c r="B49" s="239"/>
      <c r="C49" s="99" t="s">
        <v>866</v>
      </c>
      <c r="D49" s="122" t="s">
        <v>39</v>
      </c>
      <c r="E49" s="84">
        <v>2</v>
      </c>
      <c r="F49" s="84">
        <v>2</v>
      </c>
      <c r="G49" s="260"/>
      <c r="H49" s="244"/>
      <c r="I49" s="86">
        <v>17079.07</v>
      </c>
      <c r="J49" s="86">
        <v>18144.364020000001</v>
      </c>
      <c r="K49" s="202">
        <f t="shared" si="0"/>
        <v>1065.2940200000012</v>
      </c>
      <c r="L49" s="25"/>
      <c r="M49" s="61">
        <f>J49</f>
        <v>18144.364020000001</v>
      </c>
      <c r="N49" s="19"/>
      <c r="O49" s="9"/>
      <c r="P49" s="4"/>
      <c r="Q49" s="215"/>
      <c r="R49" s="215"/>
      <c r="S49" s="222"/>
      <c r="T49" s="222"/>
      <c r="U49" s="222"/>
      <c r="V49" s="225"/>
      <c r="W49" s="228"/>
      <c r="X49" s="234"/>
      <c r="Y49" s="215"/>
      <c r="Z49" s="215"/>
    </row>
    <row r="50" spans="1:26" ht="18.75" x14ac:dyDescent="0.25">
      <c r="A50" s="92" t="s">
        <v>328</v>
      </c>
      <c r="B50" s="239"/>
      <c r="C50" s="79" t="s">
        <v>867</v>
      </c>
      <c r="D50" s="122" t="s">
        <v>20</v>
      </c>
      <c r="E50" s="84">
        <v>1</v>
      </c>
      <c r="F50" s="84">
        <v>1</v>
      </c>
      <c r="G50" s="260"/>
      <c r="H50" s="244"/>
      <c r="I50" s="86">
        <v>3078</v>
      </c>
      <c r="J50" s="86">
        <v>3078</v>
      </c>
      <c r="K50" s="202">
        <f t="shared" si="0"/>
        <v>0</v>
      </c>
      <c r="L50" s="25"/>
      <c r="M50" s="19">
        <f>J50</f>
        <v>3078</v>
      </c>
      <c r="N50" s="49"/>
      <c r="O50" s="9"/>
      <c r="P50" s="4"/>
      <c r="Q50" s="215"/>
      <c r="R50" s="215"/>
      <c r="S50" s="222"/>
      <c r="T50" s="222"/>
      <c r="U50" s="222"/>
      <c r="V50" s="225"/>
      <c r="W50" s="228"/>
      <c r="X50" s="234"/>
      <c r="Y50" s="215"/>
      <c r="Z50" s="215"/>
    </row>
    <row r="51" spans="1:26" ht="18.75" x14ac:dyDescent="0.3">
      <c r="A51" s="92" t="s">
        <v>416</v>
      </c>
      <c r="B51" s="239"/>
      <c r="C51" s="79" t="s">
        <v>868</v>
      </c>
      <c r="D51" s="122" t="s">
        <v>20</v>
      </c>
      <c r="E51" s="84">
        <v>1</v>
      </c>
      <c r="F51" s="84">
        <v>1</v>
      </c>
      <c r="G51" s="260"/>
      <c r="H51" s="244"/>
      <c r="I51" s="86">
        <v>5507.4210000000003</v>
      </c>
      <c r="J51" s="154">
        <v>5507.4210000000003</v>
      </c>
      <c r="K51" s="202">
        <f t="shared" si="0"/>
        <v>0</v>
      </c>
      <c r="L51" s="25"/>
      <c r="M51" s="61">
        <f>J51</f>
        <v>5507.4210000000003</v>
      </c>
      <c r="N51" s="19"/>
      <c r="O51" s="9"/>
      <c r="P51" s="4"/>
      <c r="Q51" s="215"/>
      <c r="R51" s="215"/>
      <c r="S51" s="222"/>
      <c r="T51" s="222"/>
      <c r="U51" s="222"/>
      <c r="V51" s="225"/>
      <c r="W51" s="228"/>
      <c r="X51" s="234"/>
      <c r="Y51" s="215"/>
      <c r="Z51" s="215"/>
    </row>
    <row r="52" spans="1:26" ht="37.5" x14ac:dyDescent="0.25">
      <c r="A52" s="91" t="s">
        <v>329</v>
      </c>
      <c r="B52" s="239"/>
      <c r="C52" s="100" t="s">
        <v>48</v>
      </c>
      <c r="D52" s="122"/>
      <c r="E52" s="84"/>
      <c r="F52" s="84"/>
      <c r="G52" s="260"/>
      <c r="H52" s="244"/>
      <c r="I52" s="153">
        <f>SUM(I53:I64)</f>
        <v>33290.16029</v>
      </c>
      <c r="J52" s="153">
        <f>SUM(J53:J64)</f>
        <v>35159.518309999999</v>
      </c>
      <c r="K52" s="202">
        <f t="shared" si="0"/>
        <v>1869.3580199999997</v>
      </c>
      <c r="L52" s="25"/>
      <c r="M52" s="63"/>
      <c r="N52" s="19"/>
      <c r="O52" s="8"/>
      <c r="P52" s="4"/>
      <c r="Q52" s="215"/>
      <c r="R52" s="215"/>
      <c r="S52" s="222"/>
      <c r="T52" s="222"/>
      <c r="U52" s="222"/>
      <c r="V52" s="225"/>
      <c r="W52" s="228"/>
      <c r="X52" s="234"/>
      <c r="Y52" s="215"/>
      <c r="Z52" s="215"/>
    </row>
    <row r="53" spans="1:26" ht="56.25" x14ac:dyDescent="0.25">
      <c r="A53" s="92" t="s">
        <v>417</v>
      </c>
      <c r="B53" s="239"/>
      <c r="C53" s="99" t="s">
        <v>869</v>
      </c>
      <c r="D53" s="123" t="s">
        <v>39</v>
      </c>
      <c r="E53" s="129">
        <v>6</v>
      </c>
      <c r="F53" s="129">
        <v>6</v>
      </c>
      <c r="G53" s="260"/>
      <c r="H53" s="244"/>
      <c r="I53" s="61">
        <v>25553.975999999999</v>
      </c>
      <c r="J53" s="86">
        <v>27147.885839999999</v>
      </c>
      <c r="K53" s="202">
        <f t="shared" si="0"/>
        <v>1593.9098400000003</v>
      </c>
      <c r="L53" s="25"/>
      <c r="M53" s="19">
        <f>J53</f>
        <v>27147.885839999999</v>
      </c>
      <c r="N53" s="19"/>
      <c r="O53" s="9"/>
      <c r="P53" s="4"/>
      <c r="Q53" s="215"/>
      <c r="R53" s="215"/>
      <c r="S53" s="222"/>
      <c r="T53" s="222"/>
      <c r="U53" s="222"/>
      <c r="V53" s="225"/>
      <c r="W53" s="228"/>
      <c r="X53" s="234"/>
      <c r="Y53" s="215"/>
      <c r="Z53" s="215"/>
    </row>
    <row r="54" spans="1:26" ht="37.5" x14ac:dyDescent="0.25">
      <c r="A54" s="92" t="s">
        <v>556</v>
      </c>
      <c r="B54" s="239"/>
      <c r="C54" s="101" t="s">
        <v>870</v>
      </c>
      <c r="D54" s="82" t="s">
        <v>20</v>
      </c>
      <c r="E54" s="82">
        <v>2</v>
      </c>
      <c r="F54" s="82">
        <v>2</v>
      </c>
      <c r="G54" s="260"/>
      <c r="H54" s="244"/>
      <c r="I54" s="87">
        <v>850</v>
      </c>
      <c r="J54" s="158">
        <v>850</v>
      </c>
      <c r="K54" s="202">
        <f t="shared" si="0"/>
        <v>0</v>
      </c>
      <c r="L54" s="25"/>
      <c r="M54" s="19">
        <f t="shared" ref="M54" si="3">I54</f>
        <v>850</v>
      </c>
      <c r="N54" s="19"/>
      <c r="O54" s="9"/>
      <c r="P54" s="4"/>
      <c r="Q54" s="215"/>
      <c r="R54" s="215"/>
      <c r="S54" s="222"/>
      <c r="T54" s="222"/>
      <c r="U54" s="222"/>
      <c r="V54" s="225"/>
      <c r="W54" s="228"/>
      <c r="X54" s="234"/>
      <c r="Y54" s="215"/>
      <c r="Z54" s="215"/>
    </row>
    <row r="55" spans="1:26" ht="18.75" x14ac:dyDescent="0.3">
      <c r="A55" s="92" t="s">
        <v>557</v>
      </c>
      <c r="B55" s="239"/>
      <c r="C55" s="101" t="s">
        <v>871</v>
      </c>
      <c r="D55" s="82" t="s">
        <v>20</v>
      </c>
      <c r="E55" s="82">
        <v>6</v>
      </c>
      <c r="F55" s="82">
        <v>6</v>
      </c>
      <c r="G55" s="260"/>
      <c r="H55" s="244"/>
      <c r="I55" s="87">
        <v>1959.5255999999999</v>
      </c>
      <c r="J55" s="173">
        <v>2037.90663</v>
      </c>
      <c r="K55" s="202">
        <f t="shared" si="0"/>
        <v>78.38103000000001</v>
      </c>
      <c r="L55" s="25"/>
      <c r="M55" s="19">
        <f>J55</f>
        <v>2037.90663</v>
      </c>
      <c r="N55" s="19"/>
      <c r="O55" s="9"/>
      <c r="P55" s="4"/>
      <c r="Q55" s="215"/>
      <c r="R55" s="215"/>
      <c r="S55" s="222"/>
      <c r="T55" s="222"/>
      <c r="U55" s="222"/>
      <c r="V55" s="225"/>
      <c r="W55" s="228"/>
      <c r="X55" s="234"/>
      <c r="Y55" s="215"/>
      <c r="Z55" s="215"/>
    </row>
    <row r="56" spans="1:26" ht="18.75" x14ac:dyDescent="0.3">
      <c r="A56" s="92" t="s">
        <v>558</v>
      </c>
      <c r="B56" s="239"/>
      <c r="C56" s="101" t="s">
        <v>872</v>
      </c>
      <c r="D56" s="82" t="s">
        <v>20</v>
      </c>
      <c r="E56" s="82">
        <v>1</v>
      </c>
      <c r="F56" s="82">
        <v>1</v>
      </c>
      <c r="G56" s="260"/>
      <c r="H56" s="244"/>
      <c r="I56" s="87">
        <v>311.77688999999998</v>
      </c>
      <c r="J56" s="173">
        <v>324.24793</v>
      </c>
      <c r="K56" s="202">
        <f t="shared" si="0"/>
        <v>12.471040000000016</v>
      </c>
      <c r="L56" s="25"/>
      <c r="M56" s="19">
        <f>J56</f>
        <v>324.24793</v>
      </c>
      <c r="N56" s="19"/>
      <c r="O56" s="9"/>
      <c r="P56" s="4"/>
      <c r="Q56" s="215"/>
      <c r="R56" s="215"/>
      <c r="S56" s="222"/>
      <c r="T56" s="222"/>
      <c r="U56" s="222"/>
      <c r="V56" s="225"/>
      <c r="W56" s="228"/>
      <c r="X56" s="234"/>
      <c r="Y56" s="215"/>
      <c r="Z56" s="215"/>
    </row>
    <row r="57" spans="1:26" ht="18.75" x14ac:dyDescent="0.3">
      <c r="A57" s="92" t="s">
        <v>559</v>
      </c>
      <c r="B57" s="239"/>
      <c r="C57" s="99" t="s">
        <v>873</v>
      </c>
      <c r="D57" s="82" t="s">
        <v>20</v>
      </c>
      <c r="E57" s="82">
        <v>8</v>
      </c>
      <c r="F57" s="82">
        <v>8</v>
      </c>
      <c r="G57" s="260"/>
      <c r="H57" s="244"/>
      <c r="I57" s="87">
        <v>986.36440000000005</v>
      </c>
      <c r="J57" s="173">
        <v>1025.81898</v>
      </c>
      <c r="K57" s="202">
        <f t="shared" si="0"/>
        <v>39.454579999999964</v>
      </c>
      <c r="L57" s="25"/>
      <c r="M57" s="19">
        <f>J57</f>
        <v>1025.81898</v>
      </c>
      <c r="N57" s="19"/>
      <c r="O57" s="9"/>
      <c r="P57" s="4"/>
      <c r="Q57" s="215"/>
      <c r="R57" s="215"/>
      <c r="S57" s="222"/>
      <c r="T57" s="222"/>
      <c r="U57" s="222"/>
      <c r="V57" s="225"/>
      <c r="W57" s="228"/>
      <c r="X57" s="234"/>
      <c r="Y57" s="215"/>
      <c r="Z57" s="215"/>
    </row>
    <row r="58" spans="1:26" ht="18.75" x14ac:dyDescent="0.3">
      <c r="A58" s="92" t="s">
        <v>560</v>
      </c>
      <c r="B58" s="239"/>
      <c r="C58" s="101" t="s">
        <v>874</v>
      </c>
      <c r="D58" s="82" t="s">
        <v>20</v>
      </c>
      <c r="E58" s="82">
        <v>10</v>
      </c>
      <c r="F58" s="128">
        <v>10</v>
      </c>
      <c r="G58" s="260"/>
      <c r="H58" s="244"/>
      <c r="I58" s="87">
        <v>1203.1869999999999</v>
      </c>
      <c r="J58" s="173">
        <v>1251.31448</v>
      </c>
      <c r="K58" s="202">
        <f t="shared" si="0"/>
        <v>48.127480000000105</v>
      </c>
      <c r="L58" s="25"/>
      <c r="M58" s="19">
        <f>J58</f>
        <v>1251.31448</v>
      </c>
      <c r="N58" s="19"/>
      <c r="O58" s="9"/>
      <c r="P58" s="4"/>
      <c r="Q58" s="215"/>
      <c r="R58" s="215"/>
      <c r="S58" s="222"/>
      <c r="T58" s="222"/>
      <c r="U58" s="222"/>
      <c r="V58" s="225"/>
      <c r="W58" s="228"/>
      <c r="X58" s="234"/>
      <c r="Y58" s="215"/>
      <c r="Z58" s="215"/>
    </row>
    <row r="59" spans="1:26" ht="18.75" x14ac:dyDescent="0.3">
      <c r="A59" s="92" t="s">
        <v>561</v>
      </c>
      <c r="B59" s="239"/>
      <c r="C59" s="101" t="s">
        <v>875</v>
      </c>
      <c r="D59" s="82" t="s">
        <v>20</v>
      </c>
      <c r="E59" s="82">
        <v>4</v>
      </c>
      <c r="F59" s="82">
        <v>4</v>
      </c>
      <c r="G59" s="260"/>
      <c r="H59" s="244"/>
      <c r="I59" s="87">
        <v>452.91359999999997</v>
      </c>
      <c r="J59" s="173">
        <v>471.03014000000002</v>
      </c>
      <c r="K59" s="202">
        <f t="shared" si="0"/>
        <v>18.116540000000043</v>
      </c>
      <c r="L59" s="25"/>
      <c r="M59" s="19">
        <f t="shared" ref="M59:M64" si="4">J59</f>
        <v>471.03014000000002</v>
      </c>
      <c r="N59" s="19"/>
      <c r="O59" s="9"/>
      <c r="P59" s="4"/>
      <c r="Q59" s="215"/>
      <c r="R59" s="215"/>
      <c r="S59" s="222"/>
      <c r="T59" s="222"/>
      <c r="U59" s="222"/>
      <c r="V59" s="225"/>
      <c r="W59" s="228"/>
      <c r="X59" s="234"/>
      <c r="Y59" s="215"/>
      <c r="Z59" s="215"/>
    </row>
    <row r="60" spans="1:26" ht="18.75" x14ac:dyDescent="0.3">
      <c r="A60" s="92" t="s">
        <v>562</v>
      </c>
      <c r="B60" s="239"/>
      <c r="C60" s="99" t="s">
        <v>876</v>
      </c>
      <c r="D60" s="82" t="s">
        <v>20</v>
      </c>
      <c r="E60" s="82">
        <v>2</v>
      </c>
      <c r="F60" s="82">
        <v>2</v>
      </c>
      <c r="G60" s="260"/>
      <c r="H60" s="244"/>
      <c r="I60" s="87">
        <v>226.88980000000001</v>
      </c>
      <c r="J60" s="173">
        <v>235.96539000000001</v>
      </c>
      <c r="K60" s="202">
        <f t="shared" si="0"/>
        <v>9.0755900000000054</v>
      </c>
      <c r="L60" s="25"/>
      <c r="M60" s="19">
        <f t="shared" si="4"/>
        <v>235.96539000000001</v>
      </c>
      <c r="N60" s="19"/>
      <c r="O60" s="9"/>
      <c r="P60" s="4"/>
      <c r="Q60" s="215"/>
      <c r="R60" s="215"/>
      <c r="S60" s="222"/>
      <c r="T60" s="222"/>
      <c r="U60" s="222"/>
      <c r="V60" s="225"/>
      <c r="W60" s="228"/>
      <c r="X60" s="234"/>
      <c r="Y60" s="215"/>
      <c r="Z60" s="215"/>
    </row>
    <row r="61" spans="1:26" ht="18.75" x14ac:dyDescent="0.3">
      <c r="A61" s="92" t="s">
        <v>563</v>
      </c>
      <c r="B61" s="239"/>
      <c r="C61" s="99" t="s">
        <v>877</v>
      </c>
      <c r="D61" s="82" t="s">
        <v>20</v>
      </c>
      <c r="E61" s="82">
        <v>4</v>
      </c>
      <c r="F61" s="82">
        <v>4</v>
      </c>
      <c r="G61" s="260"/>
      <c r="H61" s="244"/>
      <c r="I61" s="87">
        <v>433.2122</v>
      </c>
      <c r="J61" s="173">
        <v>450.54068999999998</v>
      </c>
      <c r="K61" s="202">
        <f t="shared" si="0"/>
        <v>17.328489999999988</v>
      </c>
      <c r="L61" s="25"/>
      <c r="M61" s="19">
        <f t="shared" si="4"/>
        <v>450.54068999999998</v>
      </c>
      <c r="N61" s="19"/>
      <c r="O61" s="9"/>
      <c r="P61" s="4"/>
      <c r="Q61" s="215"/>
      <c r="R61" s="215"/>
      <c r="S61" s="222"/>
      <c r="T61" s="222"/>
      <c r="U61" s="222"/>
      <c r="V61" s="225"/>
      <c r="W61" s="228"/>
      <c r="X61" s="234"/>
      <c r="Y61" s="215"/>
      <c r="Z61" s="215"/>
    </row>
    <row r="62" spans="1:26" ht="18.75" x14ac:dyDescent="0.3">
      <c r="A62" s="92" t="s">
        <v>564</v>
      </c>
      <c r="B62" s="239"/>
      <c r="C62" s="99" t="s">
        <v>878</v>
      </c>
      <c r="D62" s="82" t="s">
        <v>20</v>
      </c>
      <c r="E62" s="82">
        <v>4</v>
      </c>
      <c r="F62" s="82">
        <v>4</v>
      </c>
      <c r="G62" s="260"/>
      <c r="H62" s="244"/>
      <c r="I62" s="87">
        <v>560.58000000000004</v>
      </c>
      <c r="J62" s="173">
        <v>583.00402999999994</v>
      </c>
      <c r="K62" s="202">
        <f t="shared" si="0"/>
        <v>22.424029999999902</v>
      </c>
      <c r="L62" s="25"/>
      <c r="M62" s="19">
        <f t="shared" si="4"/>
        <v>583.00402999999994</v>
      </c>
      <c r="N62" s="19"/>
      <c r="O62" s="9"/>
      <c r="P62" s="4"/>
      <c r="Q62" s="215"/>
      <c r="R62" s="215"/>
      <c r="S62" s="222"/>
      <c r="T62" s="222"/>
      <c r="U62" s="222"/>
      <c r="V62" s="225"/>
      <c r="W62" s="228"/>
      <c r="X62" s="234"/>
      <c r="Y62" s="215"/>
      <c r="Z62" s="215"/>
    </row>
    <row r="63" spans="1:26" ht="18.75" x14ac:dyDescent="0.3">
      <c r="A63" s="92" t="s">
        <v>565</v>
      </c>
      <c r="B63" s="239"/>
      <c r="C63" s="99" t="s">
        <v>879</v>
      </c>
      <c r="D63" s="82" t="s">
        <v>20</v>
      </c>
      <c r="E63" s="82">
        <v>2</v>
      </c>
      <c r="F63" s="82">
        <v>2</v>
      </c>
      <c r="G63" s="260"/>
      <c r="H63" s="244"/>
      <c r="I63" s="87">
        <v>254.2226</v>
      </c>
      <c r="J63" s="173">
        <v>264.39150999999998</v>
      </c>
      <c r="K63" s="202">
        <f t="shared" si="0"/>
        <v>10.168909999999983</v>
      </c>
      <c r="L63" s="25"/>
      <c r="M63" s="19">
        <f t="shared" si="4"/>
        <v>264.39150999999998</v>
      </c>
      <c r="N63" s="71"/>
      <c r="O63" s="8"/>
      <c r="P63" s="4"/>
      <c r="Q63" s="215"/>
      <c r="R63" s="215"/>
      <c r="S63" s="222"/>
      <c r="T63" s="222"/>
      <c r="U63" s="222"/>
      <c r="V63" s="225"/>
      <c r="W63" s="228"/>
      <c r="X63" s="234"/>
      <c r="Y63" s="215"/>
      <c r="Z63" s="215"/>
    </row>
    <row r="64" spans="1:26" ht="18.75" x14ac:dyDescent="0.3">
      <c r="A64" s="92" t="s">
        <v>566</v>
      </c>
      <c r="B64" s="239"/>
      <c r="C64" s="99" t="s">
        <v>880</v>
      </c>
      <c r="D64" s="82" t="s">
        <v>20</v>
      </c>
      <c r="E64" s="82">
        <v>4</v>
      </c>
      <c r="F64" s="82">
        <v>4</v>
      </c>
      <c r="G64" s="260"/>
      <c r="H64" s="244"/>
      <c r="I64" s="87">
        <v>497.51220000000001</v>
      </c>
      <c r="J64" s="173">
        <v>517.41269</v>
      </c>
      <c r="K64" s="202">
        <f t="shared" si="0"/>
        <v>19.900489999999991</v>
      </c>
      <c r="L64" s="25"/>
      <c r="M64" s="19">
        <f t="shared" si="4"/>
        <v>517.41269</v>
      </c>
      <c r="N64" s="19"/>
      <c r="O64" s="9"/>
      <c r="P64" s="4"/>
      <c r="Q64" s="215"/>
      <c r="R64" s="215"/>
      <c r="S64" s="222"/>
      <c r="T64" s="222"/>
      <c r="U64" s="222"/>
      <c r="V64" s="225"/>
      <c r="W64" s="228"/>
      <c r="X64" s="234"/>
      <c r="Y64" s="215"/>
      <c r="Z64" s="215"/>
    </row>
    <row r="65" spans="1:26" ht="37.5" x14ac:dyDescent="0.25">
      <c r="A65" s="91" t="s">
        <v>330</v>
      </c>
      <c r="B65" s="239"/>
      <c r="C65" s="100" t="s">
        <v>49</v>
      </c>
      <c r="D65" s="124"/>
      <c r="E65" s="82"/>
      <c r="F65" s="82"/>
      <c r="G65" s="260"/>
      <c r="H65" s="244"/>
      <c r="I65" s="153">
        <f>SUM(I66:I80)</f>
        <v>58650.091240000002</v>
      </c>
      <c r="J65" s="159">
        <f>SUM(J66:J80)</f>
        <v>60129.994279999999</v>
      </c>
      <c r="K65" s="202">
        <f t="shared" si="0"/>
        <v>1479.9030399999974</v>
      </c>
      <c r="L65" s="25"/>
      <c r="M65" s="61"/>
      <c r="N65" s="19"/>
      <c r="O65" s="9"/>
      <c r="P65" s="4"/>
      <c r="Q65" s="215"/>
      <c r="R65" s="215"/>
      <c r="S65" s="222"/>
      <c r="T65" s="222"/>
      <c r="U65" s="222"/>
      <c r="V65" s="225"/>
      <c r="W65" s="228"/>
      <c r="X65" s="234"/>
      <c r="Y65" s="215"/>
      <c r="Z65" s="215"/>
    </row>
    <row r="66" spans="1:26" ht="18.75" x14ac:dyDescent="0.3">
      <c r="A66" s="92" t="s">
        <v>21</v>
      </c>
      <c r="B66" s="239"/>
      <c r="C66" s="99" t="s">
        <v>380</v>
      </c>
      <c r="D66" s="125" t="s">
        <v>20</v>
      </c>
      <c r="E66" s="125">
        <v>6</v>
      </c>
      <c r="F66" s="125">
        <v>6</v>
      </c>
      <c r="G66" s="260"/>
      <c r="H66" s="244"/>
      <c r="I66" s="154">
        <v>34500</v>
      </c>
      <c r="J66" s="171">
        <f>17250+17250</f>
        <v>34500</v>
      </c>
      <c r="K66" s="202">
        <f t="shared" si="0"/>
        <v>0</v>
      </c>
      <c r="L66" s="25"/>
      <c r="M66" s="19">
        <f t="shared" ref="M66:M69" si="5">I66</f>
        <v>34500</v>
      </c>
      <c r="N66" s="19"/>
      <c r="O66" s="9"/>
      <c r="P66" s="4"/>
      <c r="Q66" s="215"/>
      <c r="R66" s="215"/>
      <c r="S66" s="222"/>
      <c r="T66" s="222"/>
      <c r="U66" s="222"/>
      <c r="V66" s="225"/>
      <c r="W66" s="228"/>
      <c r="X66" s="234"/>
      <c r="Y66" s="215"/>
      <c r="Z66" s="215"/>
    </row>
    <row r="67" spans="1:26" ht="18.75" x14ac:dyDescent="0.3">
      <c r="A67" s="92" t="s">
        <v>31</v>
      </c>
      <c r="B67" s="239"/>
      <c r="C67" s="99" t="s">
        <v>881</v>
      </c>
      <c r="D67" s="126" t="s">
        <v>20</v>
      </c>
      <c r="E67" s="144">
        <v>2</v>
      </c>
      <c r="F67" s="144">
        <v>2</v>
      </c>
      <c r="G67" s="260"/>
      <c r="H67" s="244"/>
      <c r="I67" s="154">
        <v>1714.52</v>
      </c>
      <c r="J67" s="86">
        <f>857.25982+857.25982</f>
        <v>1714.51964</v>
      </c>
      <c r="K67" s="202">
        <f t="shared" si="0"/>
        <v>-3.6000000000058208E-4</v>
      </c>
      <c r="L67" s="25"/>
      <c r="M67" s="19">
        <f t="shared" si="5"/>
        <v>1714.52</v>
      </c>
      <c r="N67" s="19"/>
      <c r="O67" s="9"/>
      <c r="P67" s="4"/>
      <c r="Q67" s="215"/>
      <c r="R67" s="215"/>
      <c r="S67" s="222"/>
      <c r="T67" s="222"/>
      <c r="U67" s="222"/>
      <c r="V67" s="225"/>
      <c r="W67" s="228"/>
      <c r="X67" s="234"/>
      <c r="Y67" s="215"/>
      <c r="Z67" s="215"/>
    </row>
    <row r="68" spans="1:26" ht="37.5" x14ac:dyDescent="0.25">
      <c r="A68" s="92" t="s">
        <v>32</v>
      </c>
      <c r="B68" s="239"/>
      <c r="C68" s="77" t="s">
        <v>882</v>
      </c>
      <c r="D68" s="126" t="s">
        <v>20</v>
      </c>
      <c r="E68" s="144">
        <v>1</v>
      </c>
      <c r="F68" s="144">
        <v>1</v>
      </c>
      <c r="G68" s="260"/>
      <c r="H68" s="244"/>
      <c r="I68" s="86">
        <v>3811.6559999999999</v>
      </c>
      <c r="J68" s="86">
        <v>3811.6559999999999</v>
      </c>
      <c r="K68" s="202">
        <f t="shared" si="0"/>
        <v>0</v>
      </c>
      <c r="L68" s="25"/>
      <c r="M68" s="19">
        <f t="shared" si="5"/>
        <v>3811.6559999999999</v>
      </c>
      <c r="N68" s="19"/>
      <c r="O68" s="9"/>
      <c r="P68" s="4"/>
      <c r="Q68" s="215"/>
      <c r="R68" s="215"/>
      <c r="S68" s="222"/>
      <c r="T68" s="222"/>
      <c r="U68" s="222"/>
      <c r="V68" s="225"/>
      <c r="W68" s="228"/>
      <c r="X68" s="234"/>
      <c r="Y68" s="215"/>
      <c r="Z68" s="215"/>
    </row>
    <row r="69" spans="1:26" ht="56.25" x14ac:dyDescent="0.25">
      <c r="A69" s="92" t="s">
        <v>567</v>
      </c>
      <c r="B69" s="239"/>
      <c r="C69" s="77" t="s">
        <v>883</v>
      </c>
      <c r="D69" s="126" t="s">
        <v>20</v>
      </c>
      <c r="E69" s="144">
        <v>1</v>
      </c>
      <c r="F69" s="144">
        <v>1</v>
      </c>
      <c r="G69" s="260"/>
      <c r="H69" s="244"/>
      <c r="I69" s="86">
        <v>3499.223</v>
      </c>
      <c r="J69" s="86">
        <v>3499.223</v>
      </c>
      <c r="K69" s="202">
        <f t="shared" si="0"/>
        <v>0</v>
      </c>
      <c r="L69" s="25"/>
      <c r="M69" s="19">
        <f t="shared" si="5"/>
        <v>3499.223</v>
      </c>
      <c r="N69" s="19"/>
      <c r="O69" s="9"/>
      <c r="P69" s="4"/>
      <c r="Q69" s="215"/>
      <c r="R69" s="215"/>
      <c r="S69" s="222"/>
      <c r="T69" s="222"/>
      <c r="U69" s="222"/>
      <c r="V69" s="225"/>
      <c r="W69" s="228"/>
      <c r="X69" s="234"/>
      <c r="Y69" s="215"/>
      <c r="Z69" s="215"/>
    </row>
    <row r="70" spans="1:26" ht="56.25" x14ac:dyDescent="0.25">
      <c r="A70" s="92" t="s">
        <v>568</v>
      </c>
      <c r="B70" s="239"/>
      <c r="C70" s="77" t="s">
        <v>884</v>
      </c>
      <c r="D70" s="126" t="s">
        <v>20</v>
      </c>
      <c r="E70" s="144">
        <v>1</v>
      </c>
      <c r="F70" s="144">
        <v>1</v>
      </c>
      <c r="G70" s="260"/>
      <c r="H70" s="244"/>
      <c r="I70" s="86">
        <v>3490.9830000000002</v>
      </c>
      <c r="J70" s="86">
        <v>3490.9830000000002</v>
      </c>
      <c r="K70" s="202">
        <f t="shared" si="0"/>
        <v>0</v>
      </c>
      <c r="L70" s="25"/>
      <c r="M70" s="61">
        <f>J70</f>
        <v>3490.9830000000002</v>
      </c>
      <c r="N70" s="19"/>
      <c r="O70" s="9"/>
      <c r="P70" s="4"/>
      <c r="Q70" s="215"/>
      <c r="R70" s="215"/>
      <c r="S70" s="222"/>
      <c r="T70" s="222"/>
      <c r="U70" s="222"/>
      <c r="V70" s="225"/>
      <c r="W70" s="228"/>
      <c r="X70" s="234"/>
      <c r="Y70" s="215"/>
      <c r="Z70" s="215"/>
    </row>
    <row r="71" spans="1:26" ht="37.5" x14ac:dyDescent="0.25">
      <c r="A71" s="92" t="s">
        <v>569</v>
      </c>
      <c r="B71" s="239"/>
      <c r="C71" s="99" t="s">
        <v>381</v>
      </c>
      <c r="D71" s="122" t="s">
        <v>39</v>
      </c>
      <c r="E71" s="84">
        <v>1</v>
      </c>
      <c r="F71" s="84">
        <v>1</v>
      </c>
      <c r="G71" s="260"/>
      <c r="H71" s="244"/>
      <c r="I71" s="61">
        <v>4715.2376199999999</v>
      </c>
      <c r="J71" s="61">
        <v>5475.1691199999996</v>
      </c>
      <c r="K71" s="202"/>
      <c r="L71" s="25"/>
      <c r="M71" s="19"/>
      <c r="N71" s="19">
        <f>J71</f>
        <v>5475.1691199999996</v>
      </c>
      <c r="O71" s="9"/>
      <c r="P71" s="4"/>
      <c r="Q71" s="215"/>
      <c r="R71" s="215"/>
      <c r="S71" s="222"/>
      <c r="T71" s="222"/>
      <c r="U71" s="222"/>
      <c r="V71" s="225"/>
      <c r="W71" s="228"/>
      <c r="X71" s="234"/>
      <c r="Y71" s="215"/>
      <c r="Z71" s="215"/>
    </row>
    <row r="72" spans="1:26" ht="37.5" x14ac:dyDescent="0.25">
      <c r="A72" s="92" t="s">
        <v>570</v>
      </c>
      <c r="B72" s="239"/>
      <c r="C72" s="99" t="s">
        <v>366</v>
      </c>
      <c r="D72" s="122" t="s">
        <v>39</v>
      </c>
      <c r="E72" s="144">
        <v>1</v>
      </c>
      <c r="F72" s="144">
        <v>1</v>
      </c>
      <c r="G72" s="260"/>
      <c r="H72" s="244"/>
      <c r="I72" s="61">
        <v>3457.5801200000001</v>
      </c>
      <c r="J72" s="61">
        <v>4014.8211799999999</v>
      </c>
      <c r="K72" s="202"/>
      <c r="L72" s="25"/>
      <c r="M72" s="61">
        <f>J72</f>
        <v>4014.8211799999999</v>
      </c>
      <c r="N72" s="19"/>
      <c r="O72" s="9"/>
      <c r="P72" s="4"/>
      <c r="Q72" s="215"/>
      <c r="R72" s="215"/>
      <c r="S72" s="222"/>
      <c r="T72" s="222"/>
      <c r="U72" s="222"/>
      <c r="V72" s="225"/>
      <c r="W72" s="228"/>
      <c r="X72" s="234"/>
      <c r="Y72" s="215"/>
      <c r="Z72" s="215"/>
    </row>
    <row r="73" spans="1:26" ht="18.75" x14ac:dyDescent="0.3">
      <c r="A73" s="92" t="s">
        <v>571</v>
      </c>
      <c r="B73" s="239"/>
      <c r="C73" s="99" t="s">
        <v>871</v>
      </c>
      <c r="D73" s="122" t="s">
        <v>20</v>
      </c>
      <c r="E73" s="144">
        <v>3</v>
      </c>
      <c r="F73" s="144">
        <v>3</v>
      </c>
      <c r="G73" s="260"/>
      <c r="H73" s="244"/>
      <c r="I73" s="86">
        <v>979.76279999999997</v>
      </c>
      <c r="J73" s="85">
        <v>1018.9533</v>
      </c>
      <c r="K73" s="202">
        <f t="shared" si="0"/>
        <v>39.190500000000043</v>
      </c>
      <c r="L73" s="25"/>
      <c r="M73" s="19">
        <f>J73</f>
        <v>1018.9533</v>
      </c>
      <c r="N73" s="19"/>
      <c r="O73" s="9"/>
      <c r="P73" s="4"/>
      <c r="Q73" s="215"/>
      <c r="R73" s="215"/>
      <c r="S73" s="222"/>
      <c r="T73" s="222"/>
      <c r="U73" s="222"/>
      <c r="V73" s="225"/>
      <c r="W73" s="228"/>
      <c r="X73" s="234"/>
      <c r="Y73" s="215"/>
      <c r="Z73" s="215"/>
    </row>
    <row r="74" spans="1:26" ht="18.75" x14ac:dyDescent="0.25">
      <c r="A74" s="92" t="s">
        <v>572</v>
      </c>
      <c r="B74" s="239"/>
      <c r="C74" s="99" t="s">
        <v>885</v>
      </c>
      <c r="D74" s="122" t="s">
        <v>20</v>
      </c>
      <c r="E74" s="144">
        <v>8</v>
      </c>
      <c r="F74" s="144">
        <v>8</v>
      </c>
      <c r="G74" s="260"/>
      <c r="H74" s="244"/>
      <c r="I74" s="86">
        <v>866.42439999999999</v>
      </c>
      <c r="J74" s="61">
        <v>901.08136999999999</v>
      </c>
      <c r="K74" s="202">
        <f t="shared" si="0"/>
        <v>34.656970000000001</v>
      </c>
      <c r="L74" s="25"/>
      <c r="M74" s="19">
        <f t="shared" ref="M74:M78" si="6">J74</f>
        <v>901.08136999999999</v>
      </c>
      <c r="N74" s="19"/>
      <c r="O74" s="9"/>
      <c r="P74" s="4"/>
      <c r="Q74" s="215"/>
      <c r="R74" s="215"/>
      <c r="S74" s="222"/>
      <c r="T74" s="222"/>
      <c r="U74" s="222"/>
      <c r="V74" s="225"/>
      <c r="W74" s="228"/>
      <c r="X74" s="234"/>
      <c r="Y74" s="215"/>
      <c r="Z74" s="215"/>
    </row>
    <row r="75" spans="1:26" ht="18.75" x14ac:dyDescent="0.25">
      <c r="A75" s="92" t="s">
        <v>573</v>
      </c>
      <c r="B75" s="239"/>
      <c r="C75" s="99" t="s">
        <v>886</v>
      </c>
      <c r="D75" s="122" t="s">
        <v>20</v>
      </c>
      <c r="E75" s="144">
        <v>2</v>
      </c>
      <c r="F75" s="144">
        <v>2</v>
      </c>
      <c r="G75" s="260"/>
      <c r="H75" s="244"/>
      <c r="I75" s="86">
        <v>244.94669999999999</v>
      </c>
      <c r="J75" s="61">
        <v>254.74457000000001</v>
      </c>
      <c r="K75" s="202">
        <f t="shared" si="0"/>
        <v>9.7978700000000174</v>
      </c>
      <c r="L75" s="25"/>
      <c r="M75" s="19">
        <f t="shared" si="6"/>
        <v>254.74457000000001</v>
      </c>
      <c r="N75" s="19"/>
      <c r="O75" s="9"/>
      <c r="P75" s="4"/>
      <c r="Q75" s="215"/>
      <c r="R75" s="215"/>
      <c r="S75" s="222"/>
      <c r="T75" s="222"/>
      <c r="U75" s="222"/>
      <c r="V75" s="225"/>
      <c r="W75" s="228"/>
      <c r="X75" s="234"/>
      <c r="Y75" s="215"/>
      <c r="Z75" s="215"/>
    </row>
    <row r="76" spans="1:26" ht="18.75" x14ac:dyDescent="0.25">
      <c r="A76" s="92" t="s">
        <v>574</v>
      </c>
      <c r="B76" s="239"/>
      <c r="C76" s="99" t="s">
        <v>887</v>
      </c>
      <c r="D76" s="122" t="s">
        <v>20</v>
      </c>
      <c r="E76" s="144">
        <v>2</v>
      </c>
      <c r="F76" s="144">
        <v>2</v>
      </c>
      <c r="G76" s="260"/>
      <c r="H76" s="244"/>
      <c r="I76" s="86">
        <v>228.51349999999999</v>
      </c>
      <c r="J76" s="61">
        <v>237.654</v>
      </c>
      <c r="K76" s="202">
        <f t="shared" si="0"/>
        <v>9.140500000000003</v>
      </c>
      <c r="L76" s="25"/>
      <c r="M76" s="19">
        <f t="shared" si="6"/>
        <v>237.654</v>
      </c>
      <c r="N76" s="19"/>
      <c r="O76" s="9"/>
      <c r="P76" s="4"/>
      <c r="Q76" s="215"/>
      <c r="R76" s="215"/>
      <c r="S76" s="222"/>
      <c r="T76" s="222"/>
      <c r="U76" s="222"/>
      <c r="V76" s="225"/>
      <c r="W76" s="228"/>
      <c r="X76" s="234"/>
      <c r="Y76" s="215"/>
      <c r="Z76" s="215"/>
    </row>
    <row r="77" spans="1:26" ht="18.75" x14ac:dyDescent="0.25">
      <c r="A77" s="92" t="s">
        <v>575</v>
      </c>
      <c r="B77" s="239"/>
      <c r="C77" s="99" t="s">
        <v>888</v>
      </c>
      <c r="D77" s="122" t="s">
        <v>20</v>
      </c>
      <c r="E77" s="144">
        <v>2</v>
      </c>
      <c r="F77" s="144">
        <v>2</v>
      </c>
      <c r="G77" s="260"/>
      <c r="H77" s="244"/>
      <c r="I77" s="86">
        <v>242.69409999999999</v>
      </c>
      <c r="J77" s="61">
        <v>252.40186</v>
      </c>
      <c r="K77" s="202">
        <f t="shared" ref="K77:K140" si="7">J77-I77</f>
        <v>9.7077600000000075</v>
      </c>
      <c r="L77" s="25"/>
      <c r="M77" s="19">
        <f t="shared" si="6"/>
        <v>252.40186</v>
      </c>
      <c r="N77" s="19"/>
      <c r="O77" s="9"/>
      <c r="P77" s="4"/>
      <c r="Q77" s="215"/>
      <c r="R77" s="215"/>
      <c r="S77" s="222"/>
      <c r="T77" s="222"/>
      <c r="U77" s="222"/>
      <c r="V77" s="225"/>
      <c r="W77" s="228"/>
      <c r="X77" s="234"/>
      <c r="Y77" s="215"/>
      <c r="Z77" s="215"/>
    </row>
    <row r="78" spans="1:26" ht="18.75" x14ac:dyDescent="0.25">
      <c r="A78" s="92" t="s">
        <v>576</v>
      </c>
      <c r="B78" s="239"/>
      <c r="C78" s="99" t="s">
        <v>889</v>
      </c>
      <c r="D78" s="122" t="s">
        <v>20</v>
      </c>
      <c r="E78" s="144">
        <v>2</v>
      </c>
      <c r="F78" s="144">
        <v>2</v>
      </c>
      <c r="G78" s="260"/>
      <c r="H78" s="244"/>
      <c r="I78" s="86">
        <v>216.93090000000001</v>
      </c>
      <c r="J78" s="61">
        <v>225.60813999999999</v>
      </c>
      <c r="K78" s="202">
        <f t="shared" si="7"/>
        <v>8.6772399999999834</v>
      </c>
      <c r="L78" s="25"/>
      <c r="M78" s="19">
        <f t="shared" si="6"/>
        <v>225.60813999999999</v>
      </c>
      <c r="N78" s="19"/>
      <c r="O78" s="9"/>
      <c r="P78" s="4"/>
      <c r="Q78" s="215"/>
      <c r="R78" s="215"/>
      <c r="S78" s="222"/>
      <c r="T78" s="222"/>
      <c r="U78" s="222"/>
      <c r="V78" s="225"/>
      <c r="W78" s="228"/>
      <c r="X78" s="234"/>
      <c r="Y78" s="215"/>
      <c r="Z78" s="215"/>
    </row>
    <row r="79" spans="1:26" ht="18.75" x14ac:dyDescent="0.25">
      <c r="A79" s="92" t="s">
        <v>577</v>
      </c>
      <c r="B79" s="239"/>
      <c r="C79" s="99" t="s">
        <v>890</v>
      </c>
      <c r="D79" s="122" t="s">
        <v>20</v>
      </c>
      <c r="E79" s="144">
        <v>2</v>
      </c>
      <c r="F79" s="144">
        <v>2</v>
      </c>
      <c r="G79" s="260"/>
      <c r="H79" s="244"/>
      <c r="I79" s="86">
        <v>223.2303</v>
      </c>
      <c r="J79" s="61">
        <v>256.45474000000002</v>
      </c>
      <c r="K79" s="202">
        <f t="shared" si="7"/>
        <v>33.224440000000016</v>
      </c>
      <c r="L79" s="25"/>
      <c r="M79" s="19">
        <f>J79</f>
        <v>256.45474000000002</v>
      </c>
      <c r="N79" s="19"/>
      <c r="O79" s="9"/>
      <c r="P79" s="4"/>
      <c r="Q79" s="215"/>
      <c r="R79" s="215"/>
      <c r="S79" s="222"/>
      <c r="T79" s="222"/>
      <c r="U79" s="222"/>
      <c r="V79" s="225"/>
      <c r="W79" s="228"/>
      <c r="X79" s="234"/>
      <c r="Y79" s="215"/>
      <c r="Z79" s="215"/>
    </row>
    <row r="80" spans="1:26" ht="18.75" x14ac:dyDescent="0.25">
      <c r="A80" s="92" t="s">
        <v>578</v>
      </c>
      <c r="B80" s="239"/>
      <c r="C80" s="99" t="s">
        <v>891</v>
      </c>
      <c r="D80" s="122" t="s">
        <v>20</v>
      </c>
      <c r="E80" s="144">
        <v>4</v>
      </c>
      <c r="F80" s="144">
        <v>4</v>
      </c>
      <c r="G80" s="260"/>
      <c r="H80" s="244"/>
      <c r="I80" s="86">
        <v>458.3888</v>
      </c>
      <c r="J80" s="61">
        <v>476.72435999999999</v>
      </c>
      <c r="K80" s="202">
        <f t="shared" si="7"/>
        <v>18.335559999999987</v>
      </c>
      <c r="L80" s="25"/>
      <c r="M80" s="61">
        <f>J80</f>
        <v>476.72435999999999</v>
      </c>
      <c r="N80" s="19"/>
      <c r="O80" s="9"/>
      <c r="P80" s="4"/>
      <c r="Q80" s="215"/>
      <c r="R80" s="215"/>
      <c r="S80" s="222"/>
      <c r="T80" s="222"/>
      <c r="U80" s="222"/>
      <c r="V80" s="225"/>
      <c r="W80" s="228"/>
      <c r="X80" s="234"/>
      <c r="Y80" s="215"/>
      <c r="Z80" s="215"/>
    </row>
    <row r="81" spans="1:26" ht="37.5" x14ac:dyDescent="0.25">
      <c r="A81" s="91" t="s">
        <v>418</v>
      </c>
      <c r="B81" s="239"/>
      <c r="C81" s="100" t="s">
        <v>892</v>
      </c>
      <c r="D81" s="127"/>
      <c r="E81" s="84"/>
      <c r="F81" s="84"/>
      <c r="G81" s="260"/>
      <c r="H81" s="244"/>
      <c r="I81" s="153">
        <f>SUM(I82:I87)</f>
        <v>7670.3950000000004</v>
      </c>
      <c r="J81" s="153">
        <f>SUM(J82:J87)</f>
        <v>7670.3950000000004</v>
      </c>
      <c r="K81" s="202">
        <f t="shared" si="7"/>
        <v>0</v>
      </c>
      <c r="L81" s="25"/>
      <c r="M81" s="61"/>
      <c r="N81" s="19"/>
      <c r="O81" s="9"/>
      <c r="P81" s="4"/>
      <c r="Q81" s="215"/>
      <c r="R81" s="215"/>
      <c r="S81" s="222"/>
      <c r="T81" s="222"/>
      <c r="U81" s="222"/>
      <c r="V81" s="225"/>
      <c r="W81" s="228"/>
      <c r="X81" s="234"/>
      <c r="Y81" s="215"/>
      <c r="Z81" s="215"/>
    </row>
    <row r="82" spans="1:26" ht="37.5" x14ac:dyDescent="0.25">
      <c r="A82" s="92" t="s">
        <v>419</v>
      </c>
      <c r="B82" s="239"/>
      <c r="C82" s="102" t="s">
        <v>893</v>
      </c>
      <c r="D82" s="63" t="s">
        <v>20</v>
      </c>
      <c r="E82" s="84">
        <v>1</v>
      </c>
      <c r="F82" s="84">
        <v>1</v>
      </c>
      <c r="G82" s="260"/>
      <c r="H82" s="244"/>
      <c r="I82" s="61">
        <v>1390</v>
      </c>
      <c r="J82" s="86">
        <v>1390</v>
      </c>
      <c r="K82" s="202">
        <f t="shared" si="7"/>
        <v>0</v>
      </c>
      <c r="L82" s="25"/>
      <c r="M82" s="19">
        <f>J82</f>
        <v>1390</v>
      </c>
      <c r="N82" s="19"/>
      <c r="O82" s="9"/>
      <c r="P82" s="4"/>
      <c r="Q82" s="215"/>
      <c r="R82" s="215"/>
      <c r="S82" s="222"/>
      <c r="T82" s="222"/>
      <c r="U82" s="222"/>
      <c r="V82" s="225"/>
      <c r="W82" s="228"/>
      <c r="X82" s="234"/>
      <c r="Y82" s="215"/>
      <c r="Z82" s="215"/>
    </row>
    <row r="83" spans="1:26" ht="18.75" x14ac:dyDescent="0.3">
      <c r="A83" s="92" t="s">
        <v>420</v>
      </c>
      <c r="B83" s="239"/>
      <c r="C83" s="99" t="s">
        <v>894</v>
      </c>
      <c r="D83" s="63" t="s">
        <v>20</v>
      </c>
      <c r="E83" s="84">
        <v>1</v>
      </c>
      <c r="F83" s="84">
        <v>1</v>
      </c>
      <c r="G83" s="260"/>
      <c r="H83" s="244"/>
      <c r="I83" s="61">
        <v>1980</v>
      </c>
      <c r="J83" s="154">
        <v>1980</v>
      </c>
      <c r="K83" s="202">
        <f t="shared" si="7"/>
        <v>0</v>
      </c>
      <c r="L83" s="25"/>
      <c r="M83" s="61">
        <f>J83</f>
        <v>1980</v>
      </c>
      <c r="N83" s="19"/>
      <c r="O83" s="9"/>
      <c r="P83" s="4"/>
      <c r="Q83" s="215"/>
      <c r="R83" s="215"/>
      <c r="S83" s="222"/>
      <c r="T83" s="222"/>
      <c r="U83" s="222"/>
      <c r="V83" s="225"/>
      <c r="W83" s="228"/>
      <c r="X83" s="234"/>
      <c r="Y83" s="215"/>
      <c r="Z83" s="215"/>
    </row>
    <row r="84" spans="1:26" ht="18.75" x14ac:dyDescent="0.3">
      <c r="A84" s="92" t="s">
        <v>579</v>
      </c>
      <c r="B84" s="239"/>
      <c r="C84" s="98" t="s">
        <v>895</v>
      </c>
      <c r="D84" s="63" t="s">
        <v>20</v>
      </c>
      <c r="E84" s="84">
        <v>1</v>
      </c>
      <c r="F84" s="84">
        <v>1</v>
      </c>
      <c r="G84" s="260"/>
      <c r="H84" s="244"/>
      <c r="I84" s="85">
        <v>702</v>
      </c>
      <c r="J84" s="154">
        <v>702</v>
      </c>
      <c r="K84" s="202">
        <f t="shared" si="7"/>
        <v>0</v>
      </c>
      <c r="L84" s="25"/>
      <c r="M84" s="61">
        <f>J84</f>
        <v>702</v>
      </c>
      <c r="N84" s="19"/>
      <c r="O84" s="9"/>
      <c r="P84" s="4"/>
      <c r="Q84" s="215"/>
      <c r="R84" s="215"/>
      <c r="S84" s="222"/>
      <c r="T84" s="222"/>
      <c r="U84" s="222"/>
      <c r="V84" s="225"/>
      <c r="W84" s="228"/>
      <c r="X84" s="234"/>
      <c r="Y84" s="215"/>
      <c r="Z84" s="215"/>
    </row>
    <row r="85" spans="1:26" ht="18.75" x14ac:dyDescent="0.3">
      <c r="A85" s="92" t="s">
        <v>580</v>
      </c>
      <c r="B85" s="239"/>
      <c r="C85" s="103" t="s">
        <v>896</v>
      </c>
      <c r="D85" s="63" t="s">
        <v>20</v>
      </c>
      <c r="E85" s="84">
        <v>1</v>
      </c>
      <c r="F85" s="84">
        <v>1</v>
      </c>
      <c r="G85" s="260"/>
      <c r="H85" s="244"/>
      <c r="I85" s="85">
        <v>830.20699999999999</v>
      </c>
      <c r="J85" s="154">
        <v>830.20699999999999</v>
      </c>
      <c r="K85" s="202">
        <f t="shared" si="7"/>
        <v>0</v>
      </c>
      <c r="L85" s="25"/>
      <c r="M85" s="19">
        <f>I85</f>
        <v>830.20699999999999</v>
      </c>
      <c r="N85" s="19"/>
      <c r="O85" s="9"/>
      <c r="P85" s="4"/>
      <c r="Q85" s="215"/>
      <c r="R85" s="215"/>
      <c r="S85" s="222"/>
      <c r="T85" s="222"/>
      <c r="U85" s="222"/>
      <c r="V85" s="225"/>
      <c r="W85" s="228"/>
      <c r="X85" s="234"/>
      <c r="Y85" s="215"/>
      <c r="Z85" s="215"/>
    </row>
    <row r="86" spans="1:26" ht="18.75" x14ac:dyDescent="0.3">
      <c r="A86" s="92" t="s">
        <v>581</v>
      </c>
      <c r="B86" s="239"/>
      <c r="C86" s="99" t="s">
        <v>897</v>
      </c>
      <c r="D86" s="63" t="s">
        <v>20</v>
      </c>
      <c r="E86" s="84">
        <v>2</v>
      </c>
      <c r="F86" s="84">
        <v>2</v>
      </c>
      <c r="G86" s="260"/>
      <c r="H86" s="244"/>
      <c r="I86" s="61">
        <v>2276</v>
      </c>
      <c r="J86" s="154">
        <v>2276</v>
      </c>
      <c r="K86" s="202">
        <f t="shared" si="7"/>
        <v>0</v>
      </c>
      <c r="L86" s="25"/>
      <c r="M86" s="19">
        <f t="shared" ref="M86:M87" si="8">I86</f>
        <v>2276</v>
      </c>
      <c r="N86" s="19"/>
      <c r="O86" s="9"/>
      <c r="P86" s="4"/>
      <c r="Q86" s="215"/>
      <c r="R86" s="215"/>
      <c r="S86" s="222"/>
      <c r="T86" s="222"/>
      <c r="U86" s="222"/>
      <c r="V86" s="225"/>
      <c r="W86" s="228"/>
      <c r="X86" s="234"/>
      <c r="Y86" s="215"/>
      <c r="Z86" s="215"/>
    </row>
    <row r="87" spans="1:26" ht="18.75" x14ac:dyDescent="0.25">
      <c r="A87" s="92" t="s">
        <v>582</v>
      </c>
      <c r="B87" s="239"/>
      <c r="C87" s="98" t="s">
        <v>898</v>
      </c>
      <c r="D87" s="63" t="s">
        <v>20</v>
      </c>
      <c r="E87" s="84">
        <v>1</v>
      </c>
      <c r="F87" s="84">
        <v>1</v>
      </c>
      <c r="G87" s="260"/>
      <c r="H87" s="244"/>
      <c r="I87" s="61">
        <v>492.18799999999999</v>
      </c>
      <c r="J87" s="86">
        <v>492.18799999999999</v>
      </c>
      <c r="K87" s="202">
        <f t="shared" si="7"/>
        <v>0</v>
      </c>
      <c r="L87" s="25"/>
      <c r="M87" s="19">
        <f t="shared" si="8"/>
        <v>492.18799999999999</v>
      </c>
      <c r="N87" s="19"/>
      <c r="O87" s="9"/>
      <c r="P87" s="4"/>
      <c r="Q87" s="215"/>
      <c r="R87" s="215"/>
      <c r="S87" s="222"/>
      <c r="T87" s="222"/>
      <c r="U87" s="222"/>
      <c r="V87" s="225"/>
      <c r="W87" s="228"/>
      <c r="X87" s="234"/>
      <c r="Y87" s="215"/>
      <c r="Z87" s="215"/>
    </row>
    <row r="88" spans="1:26" ht="37.5" x14ac:dyDescent="0.25">
      <c r="A88" s="91" t="s">
        <v>38</v>
      </c>
      <c r="B88" s="239"/>
      <c r="C88" s="104" t="s">
        <v>899</v>
      </c>
      <c r="D88" s="127"/>
      <c r="E88" s="84"/>
      <c r="F88" s="84"/>
      <c r="G88" s="260"/>
      <c r="H88" s="244"/>
      <c r="I88" s="64">
        <f>SUM(I89:I94)</f>
        <v>5348.4250000000002</v>
      </c>
      <c r="J88" s="64">
        <f>SUM(J89:J94)</f>
        <v>5442.0339599999998</v>
      </c>
      <c r="K88" s="202">
        <f t="shared" si="7"/>
        <v>93.60895999999957</v>
      </c>
      <c r="L88" s="25"/>
      <c r="M88" s="19"/>
      <c r="N88" s="19"/>
      <c r="O88" s="9"/>
      <c r="P88" s="4"/>
      <c r="Q88" s="215"/>
      <c r="R88" s="215"/>
      <c r="S88" s="222"/>
      <c r="T88" s="222"/>
      <c r="U88" s="222"/>
      <c r="V88" s="225"/>
      <c r="W88" s="228"/>
      <c r="X88" s="234"/>
      <c r="Y88" s="215"/>
      <c r="Z88" s="215"/>
    </row>
    <row r="89" spans="1:26" ht="37.5" x14ac:dyDescent="0.25">
      <c r="A89" s="92" t="s">
        <v>22</v>
      </c>
      <c r="B89" s="239"/>
      <c r="C89" s="103" t="s">
        <v>900</v>
      </c>
      <c r="D89" s="123" t="s">
        <v>39</v>
      </c>
      <c r="E89" s="84">
        <v>1</v>
      </c>
      <c r="F89" s="84">
        <v>1</v>
      </c>
      <c r="G89" s="260"/>
      <c r="H89" s="244"/>
      <c r="I89" s="86">
        <v>971.94</v>
      </c>
      <c r="J89" s="86">
        <v>1065.5489600000001</v>
      </c>
      <c r="K89" s="202">
        <f t="shared" si="7"/>
        <v>93.608960000000025</v>
      </c>
      <c r="L89" s="25"/>
      <c r="M89" s="61">
        <f>J89</f>
        <v>1065.5489600000001</v>
      </c>
      <c r="N89" s="19"/>
      <c r="O89" s="9"/>
      <c r="P89" s="4"/>
      <c r="Q89" s="215"/>
      <c r="R89" s="215"/>
      <c r="S89" s="222"/>
      <c r="T89" s="222"/>
      <c r="U89" s="222"/>
      <c r="V89" s="225"/>
      <c r="W89" s="228"/>
      <c r="X89" s="234"/>
      <c r="Y89" s="215"/>
      <c r="Z89" s="215"/>
    </row>
    <row r="90" spans="1:26" ht="18.75" x14ac:dyDescent="0.3">
      <c r="A90" s="92" t="s">
        <v>331</v>
      </c>
      <c r="B90" s="239"/>
      <c r="C90" s="98" t="s">
        <v>895</v>
      </c>
      <c r="D90" s="63" t="s">
        <v>20</v>
      </c>
      <c r="E90" s="84">
        <v>1</v>
      </c>
      <c r="F90" s="84">
        <v>1</v>
      </c>
      <c r="G90" s="260"/>
      <c r="H90" s="244"/>
      <c r="I90" s="154">
        <v>702</v>
      </c>
      <c r="J90" s="86">
        <v>702</v>
      </c>
      <c r="K90" s="202">
        <f t="shared" si="7"/>
        <v>0</v>
      </c>
      <c r="L90" s="25"/>
      <c r="M90" s="61">
        <f>J90</f>
        <v>702</v>
      </c>
      <c r="N90" s="19"/>
      <c r="O90" s="9"/>
      <c r="P90" s="4"/>
      <c r="Q90" s="215"/>
      <c r="R90" s="215"/>
      <c r="S90" s="222"/>
      <c r="T90" s="222"/>
      <c r="U90" s="222"/>
      <c r="V90" s="225"/>
      <c r="W90" s="228"/>
      <c r="X90" s="234"/>
      <c r="Y90" s="215"/>
      <c r="Z90" s="215"/>
    </row>
    <row r="91" spans="1:26" ht="18.75" x14ac:dyDescent="0.3">
      <c r="A91" s="92" t="s">
        <v>332</v>
      </c>
      <c r="B91" s="239"/>
      <c r="C91" s="98" t="s">
        <v>901</v>
      </c>
      <c r="D91" s="63" t="s">
        <v>20</v>
      </c>
      <c r="E91" s="84">
        <v>4</v>
      </c>
      <c r="F91" s="84">
        <v>4</v>
      </c>
      <c r="G91" s="260"/>
      <c r="H91" s="244"/>
      <c r="I91" s="86">
        <v>2452</v>
      </c>
      <c r="J91" s="154">
        <v>2452</v>
      </c>
      <c r="K91" s="202">
        <f t="shared" si="7"/>
        <v>0</v>
      </c>
      <c r="L91" s="25"/>
      <c r="M91" s="19">
        <f>I91</f>
        <v>2452</v>
      </c>
      <c r="N91" s="19"/>
      <c r="O91" s="9"/>
      <c r="P91" s="4"/>
      <c r="Q91" s="215"/>
      <c r="R91" s="215"/>
      <c r="S91" s="222"/>
      <c r="T91" s="222"/>
      <c r="U91" s="222"/>
      <c r="V91" s="225"/>
      <c r="W91" s="228"/>
      <c r="X91" s="234"/>
      <c r="Y91" s="215"/>
      <c r="Z91" s="215"/>
    </row>
    <row r="92" spans="1:26" ht="18.75" x14ac:dyDescent="0.3">
      <c r="A92" s="92" t="s">
        <v>333</v>
      </c>
      <c r="B92" s="239"/>
      <c r="C92" s="98" t="s">
        <v>855</v>
      </c>
      <c r="D92" s="63" t="s">
        <v>20</v>
      </c>
      <c r="E92" s="84">
        <v>1</v>
      </c>
      <c r="F92" s="84">
        <v>1</v>
      </c>
      <c r="G92" s="260"/>
      <c r="H92" s="244"/>
      <c r="I92" s="86">
        <v>613</v>
      </c>
      <c r="J92" s="154">
        <v>613</v>
      </c>
      <c r="K92" s="202">
        <f t="shared" si="7"/>
        <v>0</v>
      </c>
      <c r="L92" s="25"/>
      <c r="M92" s="19">
        <f t="shared" ref="M92:M98" si="9">I92</f>
        <v>613</v>
      </c>
      <c r="N92" s="19"/>
      <c r="O92" s="9"/>
      <c r="P92" s="4"/>
      <c r="Q92" s="215"/>
      <c r="R92" s="215"/>
      <c r="S92" s="222"/>
      <c r="T92" s="222"/>
      <c r="U92" s="222"/>
      <c r="V92" s="225"/>
      <c r="W92" s="228"/>
      <c r="X92" s="234"/>
      <c r="Y92" s="215"/>
      <c r="Z92" s="215"/>
    </row>
    <row r="93" spans="1:26" ht="37.5" x14ac:dyDescent="0.25">
      <c r="A93" s="92" t="s">
        <v>334</v>
      </c>
      <c r="B93" s="239"/>
      <c r="C93" s="99" t="s">
        <v>902</v>
      </c>
      <c r="D93" s="63" t="s">
        <v>20</v>
      </c>
      <c r="E93" s="84">
        <v>1</v>
      </c>
      <c r="F93" s="84">
        <v>1</v>
      </c>
      <c r="G93" s="260"/>
      <c r="H93" s="244"/>
      <c r="I93" s="86">
        <v>250.61</v>
      </c>
      <c r="J93" s="86">
        <v>250.61</v>
      </c>
      <c r="K93" s="202">
        <f t="shared" si="7"/>
        <v>0</v>
      </c>
      <c r="L93" s="25"/>
      <c r="M93" s="19">
        <f t="shared" si="9"/>
        <v>250.61</v>
      </c>
      <c r="N93" s="19"/>
      <c r="O93" s="9"/>
      <c r="P93" s="4"/>
      <c r="Q93" s="215"/>
      <c r="R93" s="215"/>
      <c r="S93" s="222"/>
      <c r="T93" s="222"/>
      <c r="U93" s="222"/>
      <c r="V93" s="225"/>
      <c r="W93" s="228"/>
      <c r="X93" s="234"/>
      <c r="Y93" s="215"/>
      <c r="Z93" s="215"/>
    </row>
    <row r="94" spans="1:26" ht="18.75" x14ac:dyDescent="0.3">
      <c r="A94" s="92" t="s">
        <v>335</v>
      </c>
      <c r="B94" s="239"/>
      <c r="C94" s="99" t="s">
        <v>903</v>
      </c>
      <c r="D94" s="63" t="s">
        <v>20</v>
      </c>
      <c r="E94" s="84">
        <v>3</v>
      </c>
      <c r="F94" s="84">
        <v>3</v>
      </c>
      <c r="G94" s="260"/>
      <c r="H94" s="244"/>
      <c r="I94" s="86">
        <v>358.875</v>
      </c>
      <c r="J94" s="85">
        <v>358.875</v>
      </c>
      <c r="K94" s="202">
        <f t="shared" si="7"/>
        <v>0</v>
      </c>
      <c r="L94" s="25"/>
      <c r="M94" s="19">
        <f t="shared" si="9"/>
        <v>358.875</v>
      </c>
      <c r="N94" s="19"/>
      <c r="O94" s="9"/>
      <c r="P94" s="4"/>
      <c r="Q94" s="215"/>
      <c r="R94" s="215"/>
      <c r="S94" s="222"/>
      <c r="T94" s="222"/>
      <c r="U94" s="222"/>
      <c r="V94" s="225"/>
      <c r="W94" s="228"/>
      <c r="X94" s="234"/>
      <c r="Y94" s="215"/>
      <c r="Z94" s="215"/>
    </row>
    <row r="95" spans="1:26" ht="37.5" x14ac:dyDescent="0.25">
      <c r="A95" s="91" t="s">
        <v>46</v>
      </c>
      <c r="B95" s="239"/>
      <c r="C95" s="104" t="s">
        <v>904</v>
      </c>
      <c r="D95" s="123"/>
      <c r="E95" s="84"/>
      <c r="F95" s="84"/>
      <c r="G95" s="260"/>
      <c r="H95" s="244"/>
      <c r="I95" s="153">
        <f>SUM(I96:I98)</f>
        <v>1822.7980000000002</v>
      </c>
      <c r="J95" s="153">
        <f>SUM(J96:J98)</f>
        <v>1822.7980000000002</v>
      </c>
      <c r="K95" s="202">
        <f t="shared" si="7"/>
        <v>0</v>
      </c>
      <c r="L95" s="25"/>
      <c r="M95" s="61"/>
      <c r="N95" s="19"/>
      <c r="O95" s="9"/>
      <c r="P95" s="4"/>
      <c r="Q95" s="215"/>
      <c r="R95" s="215"/>
      <c r="S95" s="222"/>
      <c r="T95" s="222"/>
      <c r="U95" s="222"/>
      <c r="V95" s="225"/>
      <c r="W95" s="228"/>
      <c r="X95" s="234"/>
      <c r="Y95" s="215"/>
      <c r="Z95" s="215"/>
    </row>
    <row r="96" spans="1:26" ht="18.75" x14ac:dyDescent="0.3">
      <c r="A96" s="92" t="s">
        <v>23</v>
      </c>
      <c r="B96" s="239"/>
      <c r="C96" s="99" t="s">
        <v>905</v>
      </c>
      <c r="D96" s="123" t="s">
        <v>20</v>
      </c>
      <c r="E96" s="84">
        <v>1</v>
      </c>
      <c r="F96" s="84">
        <v>1</v>
      </c>
      <c r="G96" s="260"/>
      <c r="H96" s="244"/>
      <c r="I96" s="86">
        <v>492.18799999999999</v>
      </c>
      <c r="J96" s="154">
        <v>492.18799999999999</v>
      </c>
      <c r="K96" s="202">
        <f t="shared" si="7"/>
        <v>0</v>
      </c>
      <c r="L96" s="25"/>
      <c r="M96" s="19">
        <f t="shared" si="9"/>
        <v>492.18799999999999</v>
      </c>
      <c r="N96" s="19"/>
      <c r="O96" s="9"/>
      <c r="P96" s="4"/>
      <c r="Q96" s="215"/>
      <c r="R96" s="215"/>
      <c r="S96" s="222"/>
      <c r="T96" s="222"/>
      <c r="U96" s="222"/>
      <c r="V96" s="225"/>
      <c r="W96" s="228"/>
      <c r="X96" s="234"/>
      <c r="Y96" s="215"/>
      <c r="Z96" s="215"/>
    </row>
    <row r="97" spans="1:26" ht="18.75" x14ac:dyDescent="0.25">
      <c r="A97" s="92" t="s">
        <v>421</v>
      </c>
      <c r="B97" s="239"/>
      <c r="C97" s="98" t="s">
        <v>906</v>
      </c>
      <c r="D97" s="123" t="s">
        <v>30</v>
      </c>
      <c r="E97" s="84">
        <v>1</v>
      </c>
      <c r="F97" s="84">
        <v>1</v>
      </c>
      <c r="G97" s="260"/>
      <c r="H97" s="244"/>
      <c r="I97" s="86">
        <v>1080</v>
      </c>
      <c r="J97" s="174">
        <v>1080</v>
      </c>
      <c r="K97" s="202">
        <f t="shared" si="7"/>
        <v>0</v>
      </c>
      <c r="L97" s="25"/>
      <c r="M97" s="19">
        <f t="shared" si="9"/>
        <v>1080</v>
      </c>
      <c r="N97" s="19"/>
      <c r="O97" s="9"/>
      <c r="P97" s="4"/>
      <c r="Q97" s="215"/>
      <c r="R97" s="215"/>
      <c r="S97" s="222"/>
      <c r="T97" s="222"/>
      <c r="U97" s="222"/>
      <c r="V97" s="225"/>
      <c r="W97" s="228"/>
      <c r="X97" s="234"/>
      <c r="Y97" s="215"/>
      <c r="Z97" s="215"/>
    </row>
    <row r="98" spans="1:26" ht="37.5" x14ac:dyDescent="0.25">
      <c r="A98" s="92" t="s">
        <v>422</v>
      </c>
      <c r="B98" s="239"/>
      <c r="C98" s="99" t="s">
        <v>902</v>
      </c>
      <c r="D98" s="123" t="s">
        <v>20</v>
      </c>
      <c r="E98" s="84">
        <v>1</v>
      </c>
      <c r="F98" s="84">
        <v>1</v>
      </c>
      <c r="G98" s="260"/>
      <c r="H98" s="244"/>
      <c r="I98" s="86">
        <v>250.61</v>
      </c>
      <c r="J98" s="61">
        <v>250.61</v>
      </c>
      <c r="K98" s="202">
        <f t="shared" si="7"/>
        <v>0</v>
      </c>
      <c r="L98" s="25"/>
      <c r="M98" s="19">
        <f t="shared" si="9"/>
        <v>250.61</v>
      </c>
      <c r="N98" s="19"/>
      <c r="O98" s="9"/>
      <c r="P98" s="4"/>
      <c r="Q98" s="215"/>
      <c r="R98" s="215"/>
      <c r="S98" s="222"/>
      <c r="T98" s="222"/>
      <c r="U98" s="222"/>
      <c r="V98" s="225"/>
      <c r="W98" s="228"/>
      <c r="X98" s="234"/>
      <c r="Y98" s="215"/>
      <c r="Z98" s="215"/>
    </row>
    <row r="99" spans="1:26" ht="37.5" x14ac:dyDescent="0.25">
      <c r="A99" s="91" t="s">
        <v>125</v>
      </c>
      <c r="B99" s="239"/>
      <c r="C99" s="104" t="s">
        <v>907</v>
      </c>
      <c r="D99" s="123"/>
      <c r="E99" s="84"/>
      <c r="F99" s="84"/>
      <c r="G99" s="260"/>
      <c r="H99" s="244"/>
      <c r="I99" s="153">
        <f>SUM(I100:I109)</f>
        <v>83090.445000000007</v>
      </c>
      <c r="J99" s="153">
        <f>SUM(J100:J109)</f>
        <v>85678.158729999996</v>
      </c>
      <c r="K99" s="202">
        <f t="shared" si="7"/>
        <v>2587.7137299999886</v>
      </c>
      <c r="L99" s="25"/>
      <c r="M99" s="61"/>
      <c r="N99" s="19"/>
      <c r="O99" s="9"/>
      <c r="P99" s="4"/>
      <c r="Q99" s="215"/>
      <c r="R99" s="215"/>
      <c r="S99" s="222"/>
      <c r="T99" s="222"/>
      <c r="U99" s="222"/>
      <c r="V99" s="225"/>
      <c r="W99" s="228"/>
      <c r="X99" s="234"/>
      <c r="Y99" s="215"/>
      <c r="Z99" s="215"/>
    </row>
    <row r="100" spans="1:26" ht="18.75" x14ac:dyDescent="0.3">
      <c r="A100" s="92" t="s">
        <v>24</v>
      </c>
      <c r="B100" s="239"/>
      <c r="C100" s="79" t="s">
        <v>908</v>
      </c>
      <c r="D100" s="84" t="s">
        <v>30</v>
      </c>
      <c r="E100" s="84">
        <v>6</v>
      </c>
      <c r="F100" s="84">
        <v>6</v>
      </c>
      <c r="G100" s="260"/>
      <c r="H100" s="244"/>
      <c r="I100" s="65">
        <v>17610</v>
      </c>
      <c r="J100" s="173">
        <v>17610</v>
      </c>
      <c r="K100" s="202">
        <f t="shared" si="7"/>
        <v>0</v>
      </c>
      <c r="L100" s="25"/>
      <c r="M100" s="19">
        <f>I100</f>
        <v>17610</v>
      </c>
      <c r="N100" s="19"/>
      <c r="O100" s="9"/>
      <c r="P100" s="4"/>
      <c r="Q100" s="215"/>
      <c r="R100" s="215"/>
      <c r="S100" s="222"/>
      <c r="T100" s="222"/>
      <c r="U100" s="222"/>
      <c r="V100" s="225"/>
      <c r="W100" s="228"/>
      <c r="X100" s="234"/>
      <c r="Y100" s="215"/>
      <c r="Z100" s="215"/>
    </row>
    <row r="101" spans="1:26" ht="18.75" x14ac:dyDescent="0.3">
      <c r="A101" s="92" t="s">
        <v>35</v>
      </c>
      <c r="B101" s="239"/>
      <c r="C101" s="98" t="s">
        <v>909</v>
      </c>
      <c r="D101" s="128" t="s">
        <v>30</v>
      </c>
      <c r="E101" s="128">
        <v>2</v>
      </c>
      <c r="F101" s="128">
        <v>2</v>
      </c>
      <c r="G101" s="260"/>
      <c r="H101" s="244"/>
      <c r="I101" s="65">
        <v>6240</v>
      </c>
      <c r="J101" s="171">
        <v>6240</v>
      </c>
      <c r="K101" s="202">
        <f t="shared" si="7"/>
        <v>0</v>
      </c>
      <c r="L101" s="25"/>
      <c r="M101" s="19">
        <f>I101</f>
        <v>6240</v>
      </c>
      <c r="N101" s="19"/>
      <c r="O101" s="9"/>
      <c r="P101" s="4"/>
      <c r="Q101" s="215"/>
      <c r="R101" s="215"/>
      <c r="S101" s="222"/>
      <c r="T101" s="222"/>
      <c r="U101" s="222"/>
      <c r="V101" s="225"/>
      <c r="W101" s="228"/>
      <c r="X101" s="234"/>
      <c r="Y101" s="215"/>
      <c r="Z101" s="215"/>
    </row>
    <row r="102" spans="1:26" ht="18.75" x14ac:dyDescent="0.3">
      <c r="A102" s="92" t="s">
        <v>583</v>
      </c>
      <c r="B102" s="239"/>
      <c r="C102" s="79" t="s">
        <v>910</v>
      </c>
      <c r="D102" s="84" t="s">
        <v>30</v>
      </c>
      <c r="E102" s="84">
        <v>5</v>
      </c>
      <c r="F102" s="84">
        <v>5</v>
      </c>
      <c r="G102" s="260"/>
      <c r="H102" s="244"/>
      <c r="I102" s="65">
        <v>8550</v>
      </c>
      <c r="J102" s="173">
        <v>8550</v>
      </c>
      <c r="K102" s="202">
        <f t="shared" si="7"/>
        <v>0</v>
      </c>
      <c r="L102" s="25"/>
      <c r="M102" s="61">
        <f>J102</f>
        <v>8550</v>
      </c>
      <c r="N102" s="19"/>
      <c r="O102" s="9"/>
      <c r="P102" s="4"/>
      <c r="Q102" s="215"/>
      <c r="R102" s="215"/>
      <c r="S102" s="222"/>
      <c r="T102" s="222"/>
      <c r="U102" s="222"/>
      <c r="V102" s="225"/>
      <c r="W102" s="228"/>
      <c r="X102" s="234"/>
      <c r="Y102" s="215"/>
      <c r="Z102" s="215"/>
    </row>
    <row r="103" spans="1:26" ht="37.5" x14ac:dyDescent="0.25">
      <c r="A103" s="92" t="s">
        <v>584</v>
      </c>
      <c r="B103" s="239"/>
      <c r="C103" s="79" t="s">
        <v>911</v>
      </c>
      <c r="D103" s="84" t="s">
        <v>30</v>
      </c>
      <c r="E103" s="84">
        <v>7</v>
      </c>
      <c r="F103" s="84">
        <v>7</v>
      </c>
      <c r="G103" s="260"/>
      <c r="H103" s="244"/>
      <c r="I103" s="65">
        <v>12110</v>
      </c>
      <c r="J103" s="158">
        <f>8650+1730+1730</f>
        <v>12110</v>
      </c>
      <c r="K103" s="202">
        <f t="shared" si="7"/>
        <v>0</v>
      </c>
      <c r="L103" s="25"/>
      <c r="M103" s="61">
        <f>J103</f>
        <v>12110</v>
      </c>
      <c r="N103" s="19"/>
      <c r="O103" s="9"/>
      <c r="P103" s="4"/>
      <c r="Q103" s="215"/>
      <c r="R103" s="215"/>
      <c r="S103" s="222"/>
      <c r="T103" s="222"/>
      <c r="U103" s="222"/>
      <c r="V103" s="225"/>
      <c r="W103" s="228"/>
      <c r="X103" s="234"/>
      <c r="Y103" s="215"/>
      <c r="Z103" s="215"/>
    </row>
    <row r="104" spans="1:26" ht="37.5" x14ac:dyDescent="0.25">
      <c r="A104" s="92" t="s">
        <v>585</v>
      </c>
      <c r="B104" s="239"/>
      <c r="C104" s="79" t="s">
        <v>912</v>
      </c>
      <c r="D104" s="84" t="s">
        <v>30</v>
      </c>
      <c r="E104" s="84">
        <v>1</v>
      </c>
      <c r="F104" s="84">
        <v>1</v>
      </c>
      <c r="G104" s="260"/>
      <c r="H104" s="244"/>
      <c r="I104" s="65">
        <v>1680</v>
      </c>
      <c r="J104" s="158">
        <v>1680</v>
      </c>
      <c r="K104" s="202">
        <f t="shared" si="7"/>
        <v>0</v>
      </c>
      <c r="L104" s="25"/>
      <c r="M104" s="19">
        <f>I104</f>
        <v>1680</v>
      </c>
      <c r="N104" s="19"/>
      <c r="O104" s="9"/>
      <c r="P104" s="4"/>
      <c r="Q104" s="215"/>
      <c r="R104" s="215"/>
      <c r="S104" s="222"/>
      <c r="T104" s="222"/>
      <c r="U104" s="222"/>
      <c r="V104" s="225"/>
      <c r="W104" s="228"/>
      <c r="X104" s="234"/>
      <c r="Y104" s="215"/>
      <c r="Z104" s="215"/>
    </row>
    <row r="105" spans="1:26" ht="56.25" x14ac:dyDescent="0.25">
      <c r="A105" s="92" t="s">
        <v>586</v>
      </c>
      <c r="B105" s="239"/>
      <c r="C105" s="99" t="s">
        <v>913</v>
      </c>
      <c r="D105" s="128" t="s">
        <v>30</v>
      </c>
      <c r="E105" s="128">
        <v>7</v>
      </c>
      <c r="F105" s="128">
        <v>7</v>
      </c>
      <c r="G105" s="260"/>
      <c r="H105" s="244"/>
      <c r="I105" s="65">
        <v>29812.972000000002</v>
      </c>
      <c r="J105" s="86">
        <f>22923.16745+4584.63349+4584.63349</f>
        <v>32092.434430000001</v>
      </c>
      <c r="K105" s="202">
        <f t="shared" si="7"/>
        <v>2279.4624299999996</v>
      </c>
      <c r="L105" s="25"/>
      <c r="M105" s="19">
        <f>J105</f>
        <v>32092.434430000001</v>
      </c>
      <c r="N105" s="19"/>
      <c r="O105" s="9"/>
      <c r="P105" s="4"/>
      <c r="Q105" s="215"/>
      <c r="R105" s="215"/>
      <c r="S105" s="222"/>
      <c r="T105" s="222"/>
      <c r="U105" s="222"/>
      <c r="V105" s="225"/>
      <c r="W105" s="228"/>
      <c r="X105" s="234"/>
      <c r="Y105" s="215"/>
      <c r="Z105" s="215"/>
    </row>
    <row r="106" spans="1:26" ht="75" x14ac:dyDescent="0.25">
      <c r="A106" s="92" t="s">
        <v>587</v>
      </c>
      <c r="B106" s="239"/>
      <c r="C106" s="99" t="s">
        <v>914</v>
      </c>
      <c r="D106" s="128" t="s">
        <v>30</v>
      </c>
      <c r="E106" s="128">
        <v>1</v>
      </c>
      <c r="F106" s="128">
        <v>1</v>
      </c>
      <c r="G106" s="260"/>
      <c r="H106" s="244"/>
      <c r="I106" s="65">
        <v>3200.5630000000001</v>
      </c>
      <c r="J106" s="86">
        <v>3508.8143</v>
      </c>
      <c r="K106" s="202">
        <f t="shared" si="7"/>
        <v>308.2512999999999</v>
      </c>
      <c r="L106" s="25"/>
      <c r="M106" s="19">
        <f>J106</f>
        <v>3508.8143</v>
      </c>
      <c r="N106" s="19"/>
      <c r="O106" s="9"/>
      <c r="P106" s="4"/>
      <c r="Q106" s="215"/>
      <c r="R106" s="215"/>
      <c r="S106" s="222"/>
      <c r="T106" s="222"/>
      <c r="U106" s="222"/>
      <c r="V106" s="225"/>
      <c r="W106" s="228"/>
      <c r="X106" s="234"/>
      <c r="Y106" s="215"/>
      <c r="Z106" s="215"/>
    </row>
    <row r="107" spans="1:26" ht="18.75" x14ac:dyDescent="0.3">
      <c r="A107" s="92" t="s">
        <v>588</v>
      </c>
      <c r="B107" s="239"/>
      <c r="C107" s="105" t="s">
        <v>915</v>
      </c>
      <c r="D107" s="128" t="s">
        <v>20</v>
      </c>
      <c r="E107" s="128">
        <v>6</v>
      </c>
      <c r="F107" s="128">
        <v>6</v>
      </c>
      <c r="G107" s="260"/>
      <c r="H107" s="244"/>
      <c r="I107" s="65">
        <v>2556.3000000000002</v>
      </c>
      <c r="J107" s="154">
        <v>2556.3000000000002</v>
      </c>
      <c r="K107" s="202">
        <f t="shared" si="7"/>
        <v>0</v>
      </c>
      <c r="L107" s="25"/>
      <c r="M107" s="19">
        <f t="shared" ref="M107" si="10">I107</f>
        <v>2556.3000000000002</v>
      </c>
      <c r="N107" s="19"/>
      <c r="O107" s="9"/>
      <c r="P107" s="4"/>
      <c r="Q107" s="215"/>
      <c r="R107" s="215"/>
      <c r="S107" s="222"/>
      <c r="T107" s="222"/>
      <c r="U107" s="222"/>
      <c r="V107" s="225"/>
      <c r="W107" s="228"/>
      <c r="X107" s="234"/>
      <c r="Y107" s="215"/>
      <c r="Z107" s="215"/>
    </row>
    <row r="108" spans="1:26" ht="18.75" x14ac:dyDescent="0.25">
      <c r="A108" s="92" t="s">
        <v>589</v>
      </c>
      <c r="B108" s="239"/>
      <c r="C108" s="98" t="s">
        <v>906</v>
      </c>
      <c r="D108" s="123" t="s">
        <v>30</v>
      </c>
      <c r="E108" s="84">
        <v>1</v>
      </c>
      <c r="F108" s="84">
        <v>1</v>
      </c>
      <c r="G108" s="260"/>
      <c r="H108" s="244"/>
      <c r="I108" s="65">
        <v>1080</v>
      </c>
      <c r="J108" s="174">
        <v>1080</v>
      </c>
      <c r="K108" s="202">
        <f t="shared" si="7"/>
        <v>0</v>
      </c>
      <c r="L108" s="25"/>
      <c r="M108" s="61">
        <f>J108</f>
        <v>1080</v>
      </c>
      <c r="N108" s="19"/>
      <c r="O108" s="9"/>
      <c r="P108" s="4"/>
      <c r="Q108" s="215"/>
      <c r="R108" s="215"/>
      <c r="S108" s="222"/>
      <c r="T108" s="222"/>
      <c r="U108" s="222"/>
      <c r="V108" s="225"/>
      <c r="W108" s="228"/>
      <c r="X108" s="234"/>
      <c r="Y108" s="215"/>
      <c r="Z108" s="215"/>
    </row>
    <row r="109" spans="1:26" ht="37.5" x14ac:dyDescent="0.25">
      <c r="A109" s="92" t="s">
        <v>590</v>
      </c>
      <c r="B109" s="239"/>
      <c r="C109" s="99" t="s">
        <v>902</v>
      </c>
      <c r="D109" s="123" t="s">
        <v>20</v>
      </c>
      <c r="E109" s="84">
        <v>1</v>
      </c>
      <c r="F109" s="84">
        <v>1</v>
      </c>
      <c r="G109" s="260"/>
      <c r="H109" s="244"/>
      <c r="I109" s="86">
        <v>250.61</v>
      </c>
      <c r="J109" s="61">
        <v>250.61</v>
      </c>
      <c r="K109" s="202">
        <f t="shared" si="7"/>
        <v>0</v>
      </c>
      <c r="L109" s="25"/>
      <c r="M109" s="61">
        <f>J109</f>
        <v>250.61</v>
      </c>
      <c r="N109" s="19"/>
      <c r="O109" s="9"/>
      <c r="P109" s="4"/>
      <c r="Q109" s="215"/>
      <c r="R109" s="215"/>
      <c r="S109" s="222"/>
      <c r="T109" s="222"/>
      <c r="U109" s="222"/>
      <c r="V109" s="225"/>
      <c r="W109" s="228"/>
      <c r="X109" s="234"/>
      <c r="Y109" s="215"/>
      <c r="Z109" s="215"/>
    </row>
    <row r="110" spans="1:26" ht="37.5" x14ac:dyDescent="0.25">
      <c r="A110" s="91" t="s">
        <v>126</v>
      </c>
      <c r="B110" s="239"/>
      <c r="C110" s="97" t="s">
        <v>916</v>
      </c>
      <c r="D110" s="129"/>
      <c r="E110" s="129"/>
      <c r="F110" s="129"/>
      <c r="G110" s="260"/>
      <c r="H110" s="244"/>
      <c r="I110" s="155">
        <f>SUM(I111:I113)</f>
        <v>4605.22</v>
      </c>
      <c r="J110" s="155">
        <f>SUM(J111:J113)</f>
        <v>4605.22</v>
      </c>
      <c r="K110" s="202">
        <f t="shared" si="7"/>
        <v>0</v>
      </c>
      <c r="L110" s="25"/>
      <c r="M110" s="61"/>
      <c r="N110" s="19"/>
      <c r="O110" s="9"/>
      <c r="P110" s="4"/>
      <c r="Q110" s="215"/>
      <c r="R110" s="215"/>
      <c r="S110" s="222"/>
      <c r="T110" s="222"/>
      <c r="U110" s="222"/>
      <c r="V110" s="225"/>
      <c r="W110" s="228"/>
      <c r="X110" s="234"/>
      <c r="Y110" s="215"/>
      <c r="Z110" s="215"/>
    </row>
    <row r="111" spans="1:26" ht="18.75" x14ac:dyDescent="0.3">
      <c r="A111" s="92" t="s">
        <v>25</v>
      </c>
      <c r="B111" s="239"/>
      <c r="C111" s="98" t="s">
        <v>917</v>
      </c>
      <c r="D111" s="130" t="s">
        <v>20</v>
      </c>
      <c r="E111" s="130">
        <v>6</v>
      </c>
      <c r="F111" s="130">
        <v>6</v>
      </c>
      <c r="G111" s="260"/>
      <c r="H111" s="244"/>
      <c r="I111" s="156">
        <v>1944</v>
      </c>
      <c r="J111" s="171">
        <v>1944</v>
      </c>
      <c r="K111" s="202"/>
      <c r="L111" s="25"/>
      <c r="M111" s="19">
        <f>I111</f>
        <v>1944</v>
      </c>
      <c r="N111" s="19"/>
      <c r="O111" s="9"/>
      <c r="P111" s="4"/>
      <c r="Q111" s="215"/>
      <c r="R111" s="215"/>
      <c r="S111" s="222"/>
      <c r="T111" s="222"/>
      <c r="U111" s="222"/>
      <c r="V111" s="225"/>
      <c r="W111" s="228"/>
      <c r="X111" s="234"/>
      <c r="Y111" s="215"/>
      <c r="Z111" s="215"/>
    </row>
    <row r="112" spans="1:26" ht="18.75" x14ac:dyDescent="0.25">
      <c r="A112" s="92" t="s">
        <v>591</v>
      </c>
      <c r="B112" s="239"/>
      <c r="C112" s="98" t="s">
        <v>906</v>
      </c>
      <c r="D112" s="123" t="s">
        <v>30</v>
      </c>
      <c r="E112" s="84">
        <v>2</v>
      </c>
      <c r="F112" s="84">
        <v>2</v>
      </c>
      <c r="G112" s="260"/>
      <c r="H112" s="244"/>
      <c r="I112" s="156">
        <v>2160</v>
      </c>
      <c r="J112" s="174">
        <v>2160</v>
      </c>
      <c r="K112" s="202">
        <f t="shared" si="7"/>
        <v>0</v>
      </c>
      <c r="L112" s="25"/>
      <c r="M112" s="19">
        <f>I112</f>
        <v>2160</v>
      </c>
      <c r="N112" s="19"/>
      <c r="O112" s="9"/>
      <c r="P112" s="4"/>
      <c r="Q112" s="215"/>
      <c r="R112" s="215"/>
      <c r="S112" s="222"/>
      <c r="T112" s="222"/>
      <c r="U112" s="222"/>
      <c r="V112" s="225"/>
      <c r="W112" s="228"/>
      <c r="X112" s="234"/>
      <c r="Y112" s="215"/>
      <c r="Z112" s="215"/>
    </row>
    <row r="113" spans="1:26" ht="37.5" x14ac:dyDescent="0.25">
      <c r="A113" s="92" t="s">
        <v>592</v>
      </c>
      <c r="B113" s="239"/>
      <c r="C113" s="99" t="s">
        <v>902</v>
      </c>
      <c r="D113" s="123" t="s">
        <v>20</v>
      </c>
      <c r="E113" s="84">
        <v>2</v>
      </c>
      <c r="F113" s="84">
        <v>2</v>
      </c>
      <c r="G113" s="260"/>
      <c r="H113" s="244"/>
      <c r="I113" s="86">
        <v>501.22</v>
      </c>
      <c r="J113" s="61">
        <f>250.61*2</f>
        <v>501.22</v>
      </c>
      <c r="K113" s="202">
        <f t="shared" si="7"/>
        <v>0</v>
      </c>
      <c r="L113" s="25"/>
      <c r="M113" s="19">
        <f>I113</f>
        <v>501.22</v>
      </c>
      <c r="N113" s="19"/>
      <c r="O113" s="9"/>
      <c r="P113" s="4"/>
      <c r="Q113" s="215"/>
      <c r="R113" s="215"/>
      <c r="S113" s="222"/>
      <c r="T113" s="222"/>
      <c r="U113" s="222"/>
      <c r="V113" s="225"/>
      <c r="W113" s="228"/>
      <c r="X113" s="234"/>
      <c r="Y113" s="215"/>
      <c r="Z113" s="215"/>
    </row>
    <row r="114" spans="1:26" ht="18.75" x14ac:dyDescent="0.25">
      <c r="A114" s="91" t="s">
        <v>74</v>
      </c>
      <c r="B114" s="239"/>
      <c r="C114" s="97" t="s">
        <v>918</v>
      </c>
      <c r="D114" s="129"/>
      <c r="E114" s="129"/>
      <c r="F114" s="129"/>
      <c r="G114" s="260"/>
      <c r="H114" s="244"/>
      <c r="I114" s="155">
        <f>SUM(I115:I118)</f>
        <v>36805.22</v>
      </c>
      <c r="J114" s="155">
        <f>SUM(J115:J118)</f>
        <v>36805.22</v>
      </c>
      <c r="K114" s="202">
        <f t="shared" si="7"/>
        <v>0</v>
      </c>
      <c r="L114" s="25"/>
      <c r="M114" s="61"/>
      <c r="N114" s="19"/>
      <c r="O114" s="9"/>
      <c r="P114" s="4"/>
      <c r="Q114" s="215"/>
      <c r="R114" s="215"/>
      <c r="S114" s="222"/>
      <c r="T114" s="222"/>
      <c r="U114" s="222"/>
      <c r="V114" s="225"/>
      <c r="W114" s="228"/>
      <c r="X114" s="234"/>
      <c r="Y114" s="215"/>
      <c r="Z114" s="215"/>
    </row>
    <row r="115" spans="1:26" ht="18.75" x14ac:dyDescent="0.3">
      <c r="A115" s="92" t="s">
        <v>26</v>
      </c>
      <c r="B115" s="239"/>
      <c r="C115" s="98" t="s">
        <v>917</v>
      </c>
      <c r="D115" s="130" t="s">
        <v>20</v>
      </c>
      <c r="E115" s="130">
        <v>6</v>
      </c>
      <c r="F115" s="130">
        <v>6</v>
      </c>
      <c r="G115" s="260"/>
      <c r="H115" s="244"/>
      <c r="I115" s="156">
        <v>1944</v>
      </c>
      <c r="J115" s="171">
        <v>1944</v>
      </c>
      <c r="K115" s="202">
        <f t="shared" si="7"/>
        <v>0</v>
      </c>
      <c r="L115" s="25"/>
      <c r="M115" s="19">
        <f>I115</f>
        <v>1944</v>
      </c>
      <c r="N115" s="19"/>
      <c r="O115" s="9"/>
      <c r="P115" s="4"/>
      <c r="Q115" s="215"/>
      <c r="R115" s="215"/>
      <c r="S115" s="222"/>
      <c r="T115" s="222"/>
      <c r="U115" s="222"/>
      <c r="V115" s="225"/>
      <c r="W115" s="228"/>
      <c r="X115" s="234"/>
      <c r="Y115" s="215"/>
      <c r="Z115" s="215"/>
    </row>
    <row r="116" spans="1:26" ht="18.75" x14ac:dyDescent="0.25">
      <c r="A116" s="92" t="s">
        <v>593</v>
      </c>
      <c r="B116" s="239"/>
      <c r="C116" s="98" t="s">
        <v>906</v>
      </c>
      <c r="D116" s="123" t="s">
        <v>30</v>
      </c>
      <c r="E116" s="84">
        <v>2</v>
      </c>
      <c r="F116" s="84">
        <v>2</v>
      </c>
      <c r="G116" s="260"/>
      <c r="H116" s="244"/>
      <c r="I116" s="156">
        <v>2160</v>
      </c>
      <c r="J116" s="174">
        <v>2160</v>
      </c>
      <c r="K116" s="202">
        <f t="shared" si="7"/>
        <v>0</v>
      </c>
      <c r="L116" s="25"/>
      <c r="M116" s="19">
        <f>I116</f>
        <v>2160</v>
      </c>
      <c r="N116" s="19"/>
      <c r="O116" s="9"/>
      <c r="P116" s="4"/>
      <c r="Q116" s="215"/>
      <c r="R116" s="215"/>
      <c r="S116" s="222"/>
      <c r="T116" s="222"/>
      <c r="U116" s="222"/>
      <c r="V116" s="225"/>
      <c r="W116" s="228"/>
      <c r="X116" s="234"/>
      <c r="Y116" s="215"/>
      <c r="Z116" s="215"/>
    </row>
    <row r="117" spans="1:26" ht="37.5" x14ac:dyDescent="0.25">
      <c r="A117" s="92" t="s">
        <v>594</v>
      </c>
      <c r="B117" s="239"/>
      <c r="C117" s="99" t="s">
        <v>902</v>
      </c>
      <c r="D117" s="123" t="s">
        <v>20</v>
      </c>
      <c r="E117" s="84">
        <v>2</v>
      </c>
      <c r="F117" s="84">
        <v>2</v>
      </c>
      <c r="G117" s="260"/>
      <c r="H117" s="244"/>
      <c r="I117" s="86">
        <v>501.22</v>
      </c>
      <c r="J117" s="61">
        <f>250.61*2</f>
        <v>501.22</v>
      </c>
      <c r="K117" s="202">
        <f t="shared" si="7"/>
        <v>0</v>
      </c>
      <c r="L117" s="25"/>
      <c r="M117" s="61">
        <f>J117</f>
        <v>501.22</v>
      </c>
      <c r="N117" s="19"/>
      <c r="O117" s="9"/>
      <c r="P117" s="4"/>
      <c r="Q117" s="215"/>
      <c r="R117" s="215"/>
      <c r="S117" s="222"/>
      <c r="T117" s="222"/>
      <c r="U117" s="222"/>
      <c r="V117" s="225"/>
      <c r="W117" s="228"/>
      <c r="X117" s="234"/>
      <c r="Y117" s="215"/>
      <c r="Z117" s="215"/>
    </row>
    <row r="118" spans="1:26" ht="56.25" x14ac:dyDescent="0.25">
      <c r="A118" s="92" t="s">
        <v>595</v>
      </c>
      <c r="B118" s="239"/>
      <c r="C118" s="99" t="s">
        <v>919</v>
      </c>
      <c r="D118" s="123" t="s">
        <v>30</v>
      </c>
      <c r="E118" s="84">
        <v>1</v>
      </c>
      <c r="F118" s="84">
        <v>1</v>
      </c>
      <c r="G118" s="260"/>
      <c r="H118" s="244"/>
      <c r="I118" s="86">
        <v>32200</v>
      </c>
      <c r="J118" s="156">
        <v>32200</v>
      </c>
      <c r="K118" s="202">
        <f t="shared" si="7"/>
        <v>0</v>
      </c>
      <c r="L118" s="25"/>
      <c r="M118" s="61">
        <v>32200</v>
      </c>
      <c r="N118" s="19"/>
      <c r="O118" s="9"/>
      <c r="P118" s="4"/>
      <c r="Q118" s="215"/>
      <c r="R118" s="215"/>
      <c r="S118" s="222"/>
      <c r="T118" s="222"/>
      <c r="U118" s="222"/>
      <c r="V118" s="225"/>
      <c r="W118" s="228"/>
      <c r="X118" s="234"/>
      <c r="Y118" s="215"/>
      <c r="Z118" s="215"/>
    </row>
    <row r="119" spans="1:26" ht="37.5" x14ac:dyDescent="0.25">
      <c r="A119" s="91" t="s">
        <v>47</v>
      </c>
      <c r="B119" s="239"/>
      <c r="C119" s="100" t="s">
        <v>920</v>
      </c>
      <c r="D119" s="84"/>
      <c r="E119" s="84"/>
      <c r="F119" s="84"/>
      <c r="G119" s="260"/>
      <c r="H119" s="244"/>
      <c r="I119" s="157">
        <f>SUM(I120:I126)</f>
        <v>78161.637549999985</v>
      </c>
      <c r="J119" s="157">
        <f>SUM(J120:J126)</f>
        <v>78204.549140000003</v>
      </c>
      <c r="K119" s="202">
        <f t="shared" si="7"/>
        <v>42.911590000017895</v>
      </c>
      <c r="L119" s="25"/>
      <c r="M119" s="61"/>
      <c r="N119" s="19"/>
      <c r="O119" s="9"/>
      <c r="P119" s="4"/>
      <c r="Q119" s="215"/>
      <c r="R119" s="215"/>
      <c r="S119" s="222"/>
      <c r="T119" s="222"/>
      <c r="U119" s="222"/>
      <c r="V119" s="225"/>
      <c r="W119" s="228"/>
      <c r="X119" s="234"/>
      <c r="Y119" s="215"/>
      <c r="Z119" s="215"/>
    </row>
    <row r="120" spans="1:26" ht="18.75" x14ac:dyDescent="0.3">
      <c r="A120" s="92" t="s">
        <v>27</v>
      </c>
      <c r="B120" s="239"/>
      <c r="C120" s="99" t="s">
        <v>921</v>
      </c>
      <c r="D120" s="84" t="s">
        <v>20</v>
      </c>
      <c r="E120" s="84">
        <v>1</v>
      </c>
      <c r="F120" s="84">
        <v>1</v>
      </c>
      <c r="G120" s="260"/>
      <c r="H120" s="244"/>
      <c r="I120" s="158">
        <v>75000</v>
      </c>
      <c r="J120" s="171">
        <v>75000</v>
      </c>
      <c r="K120" s="202">
        <f t="shared" si="7"/>
        <v>0</v>
      </c>
      <c r="L120" s="25"/>
      <c r="M120" s="61">
        <f>J120</f>
        <v>75000</v>
      </c>
      <c r="N120" s="19"/>
      <c r="O120" s="9"/>
      <c r="P120" s="4"/>
      <c r="Q120" s="215"/>
      <c r="R120" s="215"/>
      <c r="S120" s="222"/>
      <c r="T120" s="222"/>
      <c r="U120" s="222"/>
      <c r="V120" s="225"/>
      <c r="W120" s="228"/>
      <c r="X120" s="234"/>
      <c r="Y120" s="215"/>
      <c r="Z120" s="215"/>
    </row>
    <row r="121" spans="1:26" ht="37.5" x14ac:dyDescent="0.25">
      <c r="A121" s="92" t="s">
        <v>596</v>
      </c>
      <c r="B121" s="239"/>
      <c r="C121" s="99" t="s">
        <v>922</v>
      </c>
      <c r="D121" s="84" t="s">
        <v>20</v>
      </c>
      <c r="E121" s="84">
        <v>1</v>
      </c>
      <c r="F121" s="84">
        <v>1</v>
      </c>
      <c r="G121" s="260"/>
      <c r="H121" s="244"/>
      <c r="I121" s="86">
        <v>296.90095000000002</v>
      </c>
      <c r="J121" s="61">
        <v>296.90096</v>
      </c>
      <c r="K121" s="202">
        <f t="shared" si="7"/>
        <v>9.9999999747524271E-6</v>
      </c>
      <c r="L121" s="25"/>
      <c r="M121" s="61">
        <f>J121</f>
        <v>296.90096</v>
      </c>
      <c r="N121" s="19"/>
      <c r="O121" s="9"/>
      <c r="P121" s="4"/>
      <c r="Q121" s="215"/>
      <c r="R121" s="215"/>
      <c r="S121" s="222"/>
      <c r="T121" s="222"/>
      <c r="U121" s="222"/>
      <c r="V121" s="225"/>
      <c r="W121" s="228"/>
      <c r="X121" s="234"/>
      <c r="Y121" s="215"/>
      <c r="Z121" s="215"/>
    </row>
    <row r="122" spans="1:26" ht="37.5" x14ac:dyDescent="0.25">
      <c r="A122" s="92" t="s">
        <v>597</v>
      </c>
      <c r="B122" s="239"/>
      <c r="C122" s="98" t="s">
        <v>923</v>
      </c>
      <c r="D122" s="123" t="s">
        <v>30</v>
      </c>
      <c r="E122" s="84">
        <v>1</v>
      </c>
      <c r="F122" s="84">
        <v>1</v>
      </c>
      <c r="G122" s="260"/>
      <c r="H122" s="244"/>
      <c r="I122" s="86">
        <v>920</v>
      </c>
      <c r="J122" s="61">
        <v>920</v>
      </c>
      <c r="K122" s="202">
        <f t="shared" si="7"/>
        <v>0</v>
      </c>
      <c r="L122" s="25"/>
      <c r="M122" s="61">
        <f>J122</f>
        <v>920</v>
      </c>
      <c r="N122" s="19"/>
      <c r="O122" s="9"/>
      <c r="P122" s="4"/>
      <c r="Q122" s="215"/>
      <c r="R122" s="215"/>
      <c r="S122" s="222"/>
      <c r="T122" s="222"/>
      <c r="U122" s="222"/>
      <c r="V122" s="225"/>
      <c r="W122" s="228"/>
      <c r="X122" s="234"/>
      <c r="Y122" s="215"/>
      <c r="Z122" s="215"/>
    </row>
    <row r="123" spans="1:26" ht="18.75" x14ac:dyDescent="0.3">
      <c r="A123" s="92" t="s">
        <v>507</v>
      </c>
      <c r="B123" s="239"/>
      <c r="C123" s="99" t="s">
        <v>924</v>
      </c>
      <c r="D123" s="123" t="s">
        <v>20</v>
      </c>
      <c r="E123" s="84">
        <v>3</v>
      </c>
      <c r="F123" s="84">
        <v>3</v>
      </c>
      <c r="G123" s="260"/>
      <c r="H123" s="244"/>
      <c r="I123" s="86">
        <v>871.947</v>
      </c>
      <c r="J123" s="85">
        <v>871.947</v>
      </c>
      <c r="K123" s="202">
        <f t="shared" si="7"/>
        <v>0</v>
      </c>
      <c r="L123" s="25"/>
      <c r="M123" s="19">
        <f>I123</f>
        <v>871.947</v>
      </c>
      <c r="N123" s="19"/>
      <c r="O123" s="9"/>
      <c r="P123" s="4"/>
      <c r="Q123" s="215"/>
      <c r="R123" s="215"/>
      <c r="S123" s="222"/>
      <c r="T123" s="222"/>
      <c r="U123" s="222"/>
      <c r="V123" s="225"/>
      <c r="W123" s="228"/>
      <c r="X123" s="234"/>
      <c r="Y123" s="215"/>
      <c r="Z123" s="215"/>
    </row>
    <row r="124" spans="1:26" ht="18.75" x14ac:dyDescent="0.25">
      <c r="A124" s="92" t="s">
        <v>598</v>
      </c>
      <c r="B124" s="239"/>
      <c r="C124" s="101" t="s">
        <v>925</v>
      </c>
      <c r="D124" s="123" t="s">
        <v>20</v>
      </c>
      <c r="E124" s="84">
        <v>1</v>
      </c>
      <c r="F124" s="84">
        <v>1</v>
      </c>
      <c r="G124" s="260"/>
      <c r="H124" s="244"/>
      <c r="I124" s="86">
        <v>314.18105000000003</v>
      </c>
      <c r="J124" s="61">
        <v>326.74829</v>
      </c>
      <c r="K124" s="202">
        <f t="shared" si="7"/>
        <v>12.56723999999997</v>
      </c>
      <c r="L124" s="25"/>
      <c r="M124" s="19">
        <f>J124</f>
        <v>326.74829</v>
      </c>
      <c r="N124" s="19"/>
      <c r="O124" s="9"/>
      <c r="P124" s="4"/>
      <c r="Q124" s="215"/>
      <c r="R124" s="215"/>
      <c r="S124" s="222"/>
      <c r="T124" s="222"/>
      <c r="U124" s="222"/>
      <c r="V124" s="225"/>
      <c r="W124" s="228"/>
      <c r="X124" s="234"/>
      <c r="Y124" s="215"/>
      <c r="Z124" s="215"/>
    </row>
    <row r="125" spans="1:26" ht="18.75" x14ac:dyDescent="0.25">
      <c r="A125" s="92" t="s">
        <v>599</v>
      </c>
      <c r="B125" s="239"/>
      <c r="C125" s="101" t="s">
        <v>926</v>
      </c>
      <c r="D125" s="123" t="s">
        <v>20</v>
      </c>
      <c r="E125" s="84">
        <v>4</v>
      </c>
      <c r="F125" s="84">
        <v>4</v>
      </c>
      <c r="G125" s="260"/>
      <c r="H125" s="244"/>
      <c r="I125" s="86">
        <v>433.2122</v>
      </c>
      <c r="J125" s="61">
        <v>450.54068000000001</v>
      </c>
      <c r="K125" s="202">
        <f t="shared" si="7"/>
        <v>17.328480000000013</v>
      </c>
      <c r="L125" s="25"/>
      <c r="M125" s="19">
        <f t="shared" ref="M125:M126" si="11">J125</f>
        <v>450.54068000000001</v>
      </c>
      <c r="N125" s="19"/>
      <c r="O125" s="9"/>
      <c r="P125" s="4"/>
      <c r="Q125" s="215"/>
      <c r="R125" s="215"/>
      <c r="S125" s="222"/>
      <c r="T125" s="222"/>
      <c r="U125" s="222"/>
      <c r="V125" s="225"/>
      <c r="W125" s="228"/>
      <c r="X125" s="234"/>
      <c r="Y125" s="215"/>
      <c r="Z125" s="215"/>
    </row>
    <row r="126" spans="1:26" ht="18.75" x14ac:dyDescent="0.25">
      <c r="A126" s="92" t="s">
        <v>600</v>
      </c>
      <c r="B126" s="239"/>
      <c r="C126" s="101" t="s">
        <v>927</v>
      </c>
      <c r="D126" s="123" t="s">
        <v>20</v>
      </c>
      <c r="E126" s="84">
        <v>3</v>
      </c>
      <c r="F126" s="84">
        <v>3</v>
      </c>
      <c r="G126" s="260"/>
      <c r="H126" s="244"/>
      <c r="I126" s="86">
        <v>325.39634999999998</v>
      </c>
      <c r="J126" s="61">
        <v>338.41220999999996</v>
      </c>
      <c r="K126" s="202">
        <f t="shared" si="7"/>
        <v>13.015859999999975</v>
      </c>
      <c r="L126" s="25"/>
      <c r="M126" s="19">
        <f t="shared" si="11"/>
        <v>338.41220999999996</v>
      </c>
      <c r="N126" s="19"/>
      <c r="O126" s="9"/>
      <c r="P126" s="4"/>
      <c r="Q126" s="215"/>
      <c r="R126" s="215"/>
      <c r="S126" s="222"/>
      <c r="T126" s="222"/>
      <c r="U126" s="222"/>
      <c r="V126" s="225"/>
      <c r="W126" s="228"/>
      <c r="X126" s="234"/>
      <c r="Y126" s="215"/>
      <c r="Z126" s="215"/>
    </row>
    <row r="127" spans="1:26" ht="18.75" x14ac:dyDescent="0.25">
      <c r="A127" s="91" t="s">
        <v>127</v>
      </c>
      <c r="B127" s="239"/>
      <c r="C127" s="97" t="s">
        <v>928</v>
      </c>
      <c r="D127" s="123"/>
      <c r="E127" s="84"/>
      <c r="F127" s="84"/>
      <c r="G127" s="260"/>
      <c r="H127" s="244"/>
      <c r="I127" s="153">
        <f>SUM(I128:I132)</f>
        <v>1579.8462999999999</v>
      </c>
      <c r="J127" s="153">
        <f>SUM(J128:J132)</f>
        <v>1643.0401400000001</v>
      </c>
      <c r="K127" s="202">
        <f t="shared" si="7"/>
        <v>63.193840000000137</v>
      </c>
      <c r="L127" s="25"/>
      <c r="M127" s="19"/>
      <c r="N127" s="19"/>
      <c r="O127" s="9"/>
      <c r="P127" s="4"/>
      <c r="Q127" s="215"/>
      <c r="R127" s="215"/>
      <c r="S127" s="222"/>
      <c r="T127" s="222"/>
      <c r="U127" s="222"/>
      <c r="V127" s="225"/>
      <c r="W127" s="228"/>
      <c r="X127" s="234"/>
      <c r="Y127" s="215"/>
      <c r="Z127" s="215"/>
    </row>
    <row r="128" spans="1:26" ht="18.75" x14ac:dyDescent="0.25">
      <c r="A128" s="92" t="s">
        <v>28</v>
      </c>
      <c r="B128" s="239"/>
      <c r="C128" s="98" t="s">
        <v>929</v>
      </c>
      <c r="D128" s="123" t="s">
        <v>20</v>
      </c>
      <c r="E128" s="84">
        <v>2</v>
      </c>
      <c r="F128" s="84">
        <v>2</v>
      </c>
      <c r="G128" s="260"/>
      <c r="H128" s="244"/>
      <c r="I128" s="86">
        <v>199.63630000000001</v>
      </c>
      <c r="J128" s="174">
        <v>207.62175999999999</v>
      </c>
      <c r="K128" s="202">
        <f t="shared" si="7"/>
        <v>7.9854599999999891</v>
      </c>
      <c r="L128" s="25"/>
      <c r="M128" s="19">
        <f>J128</f>
        <v>207.62175999999999</v>
      </c>
      <c r="N128" s="19"/>
      <c r="O128" s="9"/>
      <c r="P128" s="4"/>
      <c r="Q128" s="215"/>
      <c r="R128" s="215"/>
      <c r="S128" s="222"/>
      <c r="T128" s="222"/>
      <c r="U128" s="222"/>
      <c r="V128" s="225"/>
      <c r="W128" s="228"/>
      <c r="X128" s="234"/>
      <c r="Y128" s="215"/>
      <c r="Z128" s="215"/>
    </row>
    <row r="129" spans="1:26" ht="18.75" x14ac:dyDescent="0.25">
      <c r="A129" s="92" t="s">
        <v>36</v>
      </c>
      <c r="B129" s="239"/>
      <c r="C129" s="98" t="s">
        <v>930</v>
      </c>
      <c r="D129" s="123" t="s">
        <v>20</v>
      </c>
      <c r="E129" s="84">
        <v>2</v>
      </c>
      <c r="F129" s="84">
        <v>2</v>
      </c>
      <c r="G129" s="260"/>
      <c r="H129" s="244"/>
      <c r="I129" s="86">
        <v>222.30719999999999</v>
      </c>
      <c r="J129" s="174">
        <v>231.19947999999999</v>
      </c>
      <c r="K129" s="202">
        <f t="shared" si="7"/>
        <v>8.8922799999999995</v>
      </c>
      <c r="L129" s="25"/>
      <c r="M129" s="19">
        <f t="shared" ref="M129:M131" si="12">J129</f>
        <v>231.19947999999999</v>
      </c>
      <c r="N129" s="19"/>
      <c r="O129" s="9"/>
      <c r="P129" s="4"/>
      <c r="Q129" s="215"/>
      <c r="R129" s="215"/>
      <c r="S129" s="222"/>
      <c r="T129" s="222"/>
      <c r="U129" s="222"/>
      <c r="V129" s="225"/>
      <c r="W129" s="228"/>
      <c r="X129" s="234"/>
      <c r="Y129" s="215"/>
      <c r="Z129" s="215"/>
    </row>
    <row r="130" spans="1:26" ht="18.75" x14ac:dyDescent="0.25">
      <c r="A130" s="92" t="s">
        <v>601</v>
      </c>
      <c r="B130" s="239"/>
      <c r="C130" s="98" t="s">
        <v>931</v>
      </c>
      <c r="D130" s="123" t="s">
        <v>20</v>
      </c>
      <c r="E130" s="84">
        <v>2</v>
      </c>
      <c r="F130" s="84">
        <v>2</v>
      </c>
      <c r="G130" s="260"/>
      <c r="H130" s="244"/>
      <c r="I130" s="86">
        <v>210.98240000000001</v>
      </c>
      <c r="J130" s="174">
        <v>219.42169999999999</v>
      </c>
      <c r="K130" s="202">
        <f t="shared" si="7"/>
        <v>8.4392999999999745</v>
      </c>
      <c r="L130" s="25"/>
      <c r="M130" s="19">
        <f t="shared" si="12"/>
        <v>219.42169999999999</v>
      </c>
      <c r="N130" s="19"/>
      <c r="O130" s="9"/>
      <c r="P130" s="4"/>
      <c r="Q130" s="215"/>
      <c r="R130" s="215"/>
      <c r="S130" s="222"/>
      <c r="T130" s="222"/>
      <c r="U130" s="222"/>
      <c r="V130" s="225"/>
      <c r="W130" s="228"/>
      <c r="X130" s="234"/>
      <c r="Y130" s="215"/>
      <c r="Z130" s="215"/>
    </row>
    <row r="131" spans="1:26" ht="18.75" x14ac:dyDescent="0.25">
      <c r="A131" s="92" t="s">
        <v>602</v>
      </c>
      <c r="B131" s="239"/>
      <c r="C131" s="98" t="s">
        <v>886</v>
      </c>
      <c r="D131" s="123" t="s">
        <v>20</v>
      </c>
      <c r="E131" s="84">
        <v>4</v>
      </c>
      <c r="F131" s="84">
        <v>4</v>
      </c>
      <c r="G131" s="260"/>
      <c r="H131" s="244"/>
      <c r="I131" s="86">
        <v>489.89339999999999</v>
      </c>
      <c r="J131" s="174">
        <v>509.48912000000001</v>
      </c>
      <c r="K131" s="202">
        <f t="shared" si="7"/>
        <v>19.595720000000028</v>
      </c>
      <c r="L131" s="25"/>
      <c r="M131" s="19">
        <f t="shared" si="12"/>
        <v>509.48912000000001</v>
      </c>
      <c r="N131" s="19"/>
      <c r="O131" s="9"/>
      <c r="P131" s="4"/>
      <c r="Q131" s="215"/>
      <c r="R131" s="215"/>
      <c r="S131" s="222"/>
      <c r="T131" s="222"/>
      <c r="U131" s="222"/>
      <c r="V131" s="225"/>
      <c r="W131" s="228"/>
      <c r="X131" s="234"/>
      <c r="Y131" s="215"/>
      <c r="Z131" s="215"/>
    </row>
    <row r="132" spans="1:26" ht="18.75" x14ac:dyDescent="0.25">
      <c r="A132" s="92" t="s">
        <v>603</v>
      </c>
      <c r="B132" s="239"/>
      <c r="C132" s="98" t="s">
        <v>887</v>
      </c>
      <c r="D132" s="123" t="s">
        <v>20</v>
      </c>
      <c r="E132" s="84">
        <v>4</v>
      </c>
      <c r="F132" s="84">
        <v>4</v>
      </c>
      <c r="G132" s="260"/>
      <c r="H132" s="244"/>
      <c r="I132" s="86">
        <v>457.02699999999999</v>
      </c>
      <c r="J132" s="174">
        <v>475.30808000000002</v>
      </c>
      <c r="K132" s="202">
        <f t="shared" si="7"/>
        <v>18.281080000000031</v>
      </c>
      <c r="L132" s="25"/>
      <c r="M132" s="19">
        <f>J132</f>
        <v>475.30808000000002</v>
      </c>
      <c r="N132" s="19"/>
      <c r="O132" s="9"/>
      <c r="P132" s="4"/>
      <c r="Q132" s="215"/>
      <c r="R132" s="215"/>
      <c r="S132" s="222"/>
      <c r="T132" s="222"/>
      <c r="U132" s="222"/>
      <c r="V132" s="225"/>
      <c r="W132" s="228"/>
      <c r="X132" s="234"/>
      <c r="Y132" s="215"/>
      <c r="Z132" s="215"/>
    </row>
    <row r="133" spans="1:26" ht="37.5" x14ac:dyDescent="0.25">
      <c r="A133" s="91" t="s">
        <v>423</v>
      </c>
      <c r="B133" s="239"/>
      <c r="C133" s="97" t="s">
        <v>932</v>
      </c>
      <c r="D133" s="123"/>
      <c r="E133" s="84"/>
      <c r="F133" s="84"/>
      <c r="G133" s="260"/>
      <c r="H133" s="244"/>
      <c r="I133" s="153">
        <f>SUM(I134:I138)</f>
        <v>2315.9570999999996</v>
      </c>
      <c r="J133" s="153">
        <f>SUM(J134:J138)</f>
        <v>2408.59537</v>
      </c>
      <c r="K133" s="202">
        <f t="shared" si="7"/>
        <v>92.638270000000375</v>
      </c>
      <c r="L133" s="25"/>
      <c r="M133" s="61"/>
      <c r="N133" s="19"/>
      <c r="O133" s="9"/>
      <c r="P133" s="4"/>
      <c r="Q133" s="215"/>
      <c r="R133" s="215"/>
      <c r="S133" s="222"/>
      <c r="T133" s="222"/>
      <c r="U133" s="222"/>
      <c r="V133" s="225"/>
      <c r="W133" s="228"/>
      <c r="X133" s="234"/>
      <c r="Y133" s="215"/>
      <c r="Z133" s="215"/>
    </row>
    <row r="134" spans="1:26" ht="18.75" x14ac:dyDescent="0.25">
      <c r="A134" s="92" t="s">
        <v>128</v>
      </c>
      <c r="B134" s="239"/>
      <c r="C134" s="98" t="s">
        <v>929</v>
      </c>
      <c r="D134" s="123" t="s">
        <v>20</v>
      </c>
      <c r="E134" s="84">
        <v>6</v>
      </c>
      <c r="F134" s="84">
        <v>6</v>
      </c>
      <c r="G134" s="260"/>
      <c r="H134" s="244"/>
      <c r="I134" s="86">
        <v>598.90890000000002</v>
      </c>
      <c r="J134" s="61">
        <v>622.86527999999998</v>
      </c>
      <c r="K134" s="202">
        <f t="shared" si="7"/>
        <v>23.956379999999967</v>
      </c>
      <c r="L134" s="25"/>
      <c r="M134" s="61">
        <f>J134</f>
        <v>622.86527999999998</v>
      </c>
      <c r="N134" s="19"/>
      <c r="O134" s="9"/>
      <c r="P134" s="4"/>
      <c r="Q134" s="215"/>
      <c r="R134" s="215"/>
      <c r="S134" s="222"/>
      <c r="T134" s="222"/>
      <c r="U134" s="222"/>
      <c r="V134" s="225"/>
      <c r="W134" s="228"/>
      <c r="X134" s="234"/>
      <c r="Y134" s="215"/>
      <c r="Z134" s="215"/>
    </row>
    <row r="135" spans="1:26" ht="18.75" x14ac:dyDescent="0.25">
      <c r="A135" s="92" t="s">
        <v>604</v>
      </c>
      <c r="B135" s="239"/>
      <c r="C135" s="98" t="s">
        <v>930</v>
      </c>
      <c r="D135" s="123" t="s">
        <v>20</v>
      </c>
      <c r="E135" s="84">
        <v>8</v>
      </c>
      <c r="F135" s="84">
        <v>8</v>
      </c>
      <c r="G135" s="260"/>
      <c r="H135" s="244"/>
      <c r="I135" s="86">
        <v>889.22879999999998</v>
      </c>
      <c r="J135" s="61">
        <v>924.79791999999998</v>
      </c>
      <c r="K135" s="202">
        <f t="shared" si="7"/>
        <v>35.569119999999998</v>
      </c>
      <c r="L135" s="25"/>
      <c r="M135" s="61">
        <f>J135</f>
        <v>924.79791999999998</v>
      </c>
      <c r="N135" s="19"/>
      <c r="O135" s="9"/>
      <c r="P135" s="4"/>
      <c r="Q135" s="215"/>
      <c r="R135" s="215"/>
      <c r="S135" s="222"/>
      <c r="T135" s="222"/>
      <c r="U135" s="222"/>
      <c r="V135" s="225"/>
      <c r="W135" s="228"/>
      <c r="X135" s="234"/>
      <c r="Y135" s="215"/>
      <c r="Z135" s="215"/>
    </row>
    <row r="136" spans="1:26" ht="18.75" x14ac:dyDescent="0.25">
      <c r="A136" s="92" t="s">
        <v>605</v>
      </c>
      <c r="B136" s="239"/>
      <c r="C136" s="98" t="s">
        <v>933</v>
      </c>
      <c r="D136" s="123" t="s">
        <v>20</v>
      </c>
      <c r="E136" s="84">
        <v>2</v>
      </c>
      <c r="F136" s="84">
        <v>2</v>
      </c>
      <c r="G136" s="260"/>
      <c r="H136" s="244"/>
      <c r="I136" s="86">
        <v>209.321</v>
      </c>
      <c r="J136" s="61">
        <v>217.69383999999999</v>
      </c>
      <c r="K136" s="202">
        <f t="shared" si="7"/>
        <v>8.3728399999999965</v>
      </c>
      <c r="L136" s="25"/>
      <c r="M136" s="61">
        <f>J136</f>
        <v>217.69383999999999</v>
      </c>
      <c r="N136" s="19"/>
      <c r="O136" s="9"/>
      <c r="P136" s="4"/>
      <c r="Q136" s="215"/>
      <c r="R136" s="215"/>
      <c r="S136" s="222"/>
      <c r="T136" s="222"/>
      <c r="U136" s="222"/>
      <c r="V136" s="225"/>
      <c r="W136" s="228"/>
      <c r="X136" s="234"/>
      <c r="Y136" s="215"/>
      <c r="Z136" s="215"/>
    </row>
    <row r="137" spans="1:26" ht="18.75" x14ac:dyDescent="0.25">
      <c r="A137" s="92" t="s">
        <v>606</v>
      </c>
      <c r="B137" s="239"/>
      <c r="C137" s="98" t="s">
        <v>934</v>
      </c>
      <c r="D137" s="123" t="s">
        <v>20</v>
      </c>
      <c r="E137" s="84">
        <v>2</v>
      </c>
      <c r="F137" s="84">
        <v>2</v>
      </c>
      <c r="G137" s="260"/>
      <c r="H137" s="244"/>
      <c r="I137" s="86">
        <v>220.98660000000001</v>
      </c>
      <c r="J137" s="61">
        <v>229.82606000000001</v>
      </c>
      <c r="K137" s="202">
        <f t="shared" si="7"/>
        <v>8.8394600000000025</v>
      </c>
      <c r="L137" s="25"/>
      <c r="M137" s="19">
        <f>J137</f>
        <v>229.82606000000001</v>
      </c>
      <c r="N137" s="19"/>
      <c r="O137" s="9"/>
      <c r="P137" s="4"/>
      <c r="Q137" s="215"/>
      <c r="R137" s="215"/>
      <c r="S137" s="222"/>
      <c r="T137" s="222"/>
      <c r="U137" s="222"/>
      <c r="V137" s="225"/>
      <c r="W137" s="228"/>
      <c r="X137" s="234"/>
      <c r="Y137" s="215"/>
      <c r="Z137" s="215"/>
    </row>
    <row r="138" spans="1:26" ht="18.75" x14ac:dyDescent="0.25">
      <c r="A138" s="92" t="s">
        <v>607</v>
      </c>
      <c r="B138" s="239"/>
      <c r="C138" s="98" t="s">
        <v>935</v>
      </c>
      <c r="D138" s="123" t="s">
        <v>20</v>
      </c>
      <c r="E138" s="84">
        <v>4</v>
      </c>
      <c r="F138" s="84">
        <v>4</v>
      </c>
      <c r="G138" s="260"/>
      <c r="H138" s="244"/>
      <c r="I138" s="86">
        <v>397.51179999999999</v>
      </c>
      <c r="J138" s="61">
        <v>413.41226999999998</v>
      </c>
      <c r="K138" s="202">
        <f t="shared" si="7"/>
        <v>15.900469999999984</v>
      </c>
      <c r="L138" s="25"/>
      <c r="M138" s="61">
        <f>J138</f>
        <v>413.41226999999998</v>
      </c>
      <c r="N138" s="19"/>
      <c r="O138" s="9"/>
      <c r="P138" s="4"/>
      <c r="Q138" s="215"/>
      <c r="R138" s="215"/>
      <c r="S138" s="222"/>
      <c r="T138" s="222"/>
      <c r="U138" s="222"/>
      <c r="V138" s="225"/>
      <c r="W138" s="228"/>
      <c r="X138" s="234"/>
      <c r="Y138" s="215"/>
      <c r="Z138" s="215"/>
    </row>
    <row r="139" spans="1:26" ht="18.75" x14ac:dyDescent="0.25">
      <c r="A139" s="91" t="s">
        <v>129</v>
      </c>
      <c r="B139" s="239"/>
      <c r="C139" s="97" t="s">
        <v>936</v>
      </c>
      <c r="D139" s="123"/>
      <c r="E139" s="84"/>
      <c r="F139" s="84"/>
      <c r="G139" s="260"/>
      <c r="H139" s="244"/>
      <c r="I139" s="153">
        <f>SUM(I140:I142)</f>
        <v>17325.398280000001</v>
      </c>
      <c r="J139" s="153">
        <f>SUM(J140:J142)</f>
        <v>19998.932999999997</v>
      </c>
      <c r="K139" s="202">
        <f t="shared" si="7"/>
        <v>2673.534719999996</v>
      </c>
      <c r="L139" s="25"/>
      <c r="M139" s="61"/>
      <c r="N139" s="19"/>
      <c r="O139" s="9"/>
      <c r="P139" s="4"/>
      <c r="Q139" s="215"/>
      <c r="R139" s="215"/>
      <c r="S139" s="222"/>
      <c r="T139" s="222"/>
      <c r="U139" s="222"/>
      <c r="V139" s="225"/>
      <c r="W139" s="228"/>
      <c r="X139" s="234"/>
      <c r="Y139" s="215"/>
      <c r="Z139" s="215"/>
    </row>
    <row r="140" spans="1:26" ht="18.75" x14ac:dyDescent="0.25">
      <c r="A140" s="92" t="s">
        <v>130</v>
      </c>
      <c r="B140" s="239"/>
      <c r="C140" s="99" t="s">
        <v>871</v>
      </c>
      <c r="D140" s="122" t="s">
        <v>20</v>
      </c>
      <c r="E140" s="144">
        <v>3</v>
      </c>
      <c r="F140" s="144">
        <v>3</v>
      </c>
      <c r="G140" s="260"/>
      <c r="H140" s="244"/>
      <c r="I140" s="86">
        <v>979.76279999999997</v>
      </c>
      <c r="J140" s="61">
        <v>1018.953</v>
      </c>
      <c r="K140" s="202">
        <f t="shared" si="7"/>
        <v>39.190200000000004</v>
      </c>
      <c r="L140" s="25"/>
      <c r="M140" s="61">
        <v>911.17700000000002</v>
      </c>
      <c r="N140" s="19">
        <v>107.776</v>
      </c>
      <c r="O140" s="9"/>
      <c r="P140" s="4"/>
      <c r="Q140" s="215"/>
      <c r="R140" s="215"/>
      <c r="S140" s="222"/>
      <c r="T140" s="222"/>
      <c r="U140" s="222"/>
      <c r="V140" s="225"/>
      <c r="W140" s="228"/>
      <c r="X140" s="234"/>
      <c r="Y140" s="215"/>
      <c r="Z140" s="215"/>
    </row>
    <row r="141" spans="1:26" ht="37.5" x14ac:dyDescent="0.25">
      <c r="A141" s="92" t="s">
        <v>131</v>
      </c>
      <c r="B141" s="239"/>
      <c r="C141" s="99" t="s">
        <v>381</v>
      </c>
      <c r="D141" s="123" t="s">
        <v>39</v>
      </c>
      <c r="E141" s="84">
        <v>2</v>
      </c>
      <c r="F141" s="84">
        <v>2</v>
      </c>
      <c r="G141" s="260"/>
      <c r="H141" s="244"/>
      <c r="I141" s="61">
        <v>9430.4752399999998</v>
      </c>
      <c r="J141" s="61">
        <v>10950.338</v>
      </c>
      <c r="K141" s="202">
        <f t="shared" ref="K141:K204" si="13">J141-I141</f>
        <v>1519.86276</v>
      </c>
      <c r="L141" s="25"/>
      <c r="M141" s="61"/>
      <c r="N141" s="19">
        <f t="shared" ref="N141:N142" si="14">J141</f>
        <v>10950.338</v>
      </c>
      <c r="O141" s="9"/>
      <c r="P141" s="4"/>
      <c r="Q141" s="215"/>
      <c r="R141" s="215"/>
      <c r="S141" s="222"/>
      <c r="T141" s="222"/>
      <c r="U141" s="222"/>
      <c r="V141" s="225"/>
      <c r="W141" s="228"/>
      <c r="X141" s="234"/>
      <c r="Y141" s="215"/>
      <c r="Z141" s="215"/>
    </row>
    <row r="142" spans="1:26" ht="37.5" x14ac:dyDescent="0.25">
      <c r="A142" s="92" t="s">
        <v>336</v>
      </c>
      <c r="B142" s="239"/>
      <c r="C142" s="99" t="s">
        <v>366</v>
      </c>
      <c r="D142" s="123" t="s">
        <v>39</v>
      </c>
      <c r="E142" s="84">
        <v>2</v>
      </c>
      <c r="F142" s="84">
        <v>2</v>
      </c>
      <c r="G142" s="260"/>
      <c r="H142" s="244"/>
      <c r="I142" s="61">
        <v>6915.1602400000002</v>
      </c>
      <c r="J142" s="61">
        <v>8029.6419999999998</v>
      </c>
      <c r="K142" s="202">
        <f t="shared" si="13"/>
        <v>1114.4817599999997</v>
      </c>
      <c r="L142" s="25"/>
      <c r="M142" s="61"/>
      <c r="N142" s="19">
        <f t="shared" si="14"/>
        <v>8029.6419999999998</v>
      </c>
      <c r="O142" s="9"/>
      <c r="P142" s="4"/>
      <c r="Q142" s="215"/>
      <c r="R142" s="215"/>
      <c r="S142" s="222"/>
      <c r="T142" s="222"/>
      <c r="U142" s="222"/>
      <c r="V142" s="225"/>
      <c r="W142" s="228"/>
      <c r="X142" s="234"/>
      <c r="Y142" s="215"/>
      <c r="Z142" s="215"/>
    </row>
    <row r="143" spans="1:26" ht="37.5" x14ac:dyDescent="0.25">
      <c r="A143" s="91" t="s">
        <v>132</v>
      </c>
      <c r="B143" s="239"/>
      <c r="C143" s="97" t="s">
        <v>937</v>
      </c>
      <c r="D143" s="123"/>
      <c r="E143" s="84"/>
      <c r="F143" s="84"/>
      <c r="G143" s="260"/>
      <c r="H143" s="244"/>
      <c r="I143" s="153">
        <f>SUM(I144:I144)</f>
        <v>9966.9287999999997</v>
      </c>
      <c r="J143" s="153">
        <f>SUM(J144:J144)</f>
        <v>11573.249</v>
      </c>
      <c r="K143" s="202">
        <f t="shared" si="13"/>
        <v>1606.3202000000001</v>
      </c>
      <c r="L143" s="25"/>
      <c r="M143" s="61"/>
      <c r="N143" s="19"/>
      <c r="O143" s="9"/>
      <c r="P143" s="4"/>
      <c r="Q143" s="215"/>
      <c r="R143" s="215"/>
      <c r="S143" s="222"/>
      <c r="T143" s="222"/>
      <c r="U143" s="222"/>
      <c r="V143" s="225"/>
      <c r="W143" s="228"/>
      <c r="X143" s="234"/>
      <c r="Y143" s="215"/>
      <c r="Z143" s="215"/>
    </row>
    <row r="144" spans="1:26" ht="37.5" x14ac:dyDescent="0.25">
      <c r="A144" s="92" t="s">
        <v>133</v>
      </c>
      <c r="B144" s="239"/>
      <c r="C144" s="99" t="s">
        <v>366</v>
      </c>
      <c r="D144" s="123" t="s">
        <v>39</v>
      </c>
      <c r="E144" s="84">
        <v>3</v>
      </c>
      <c r="F144" s="84">
        <v>3</v>
      </c>
      <c r="G144" s="260"/>
      <c r="H144" s="244"/>
      <c r="I144" s="61">
        <v>9966.9287999999997</v>
      </c>
      <c r="J144" s="174">
        <v>11573.249</v>
      </c>
      <c r="K144" s="202">
        <f t="shared" si="13"/>
        <v>1606.3202000000001</v>
      </c>
      <c r="L144" s="25"/>
      <c r="M144" s="61"/>
      <c r="N144" s="19">
        <f>J144</f>
        <v>11573.249</v>
      </c>
      <c r="O144" s="9"/>
      <c r="P144" s="4"/>
      <c r="Q144" s="215"/>
      <c r="R144" s="215"/>
      <c r="S144" s="222"/>
      <c r="T144" s="222"/>
      <c r="U144" s="222"/>
      <c r="V144" s="225"/>
      <c r="W144" s="228"/>
      <c r="X144" s="234"/>
      <c r="Y144" s="215"/>
      <c r="Z144" s="215"/>
    </row>
    <row r="145" spans="1:26" ht="18.75" x14ac:dyDescent="0.25">
      <c r="A145" s="91" t="s">
        <v>134</v>
      </c>
      <c r="B145" s="239"/>
      <c r="C145" s="97" t="s">
        <v>938</v>
      </c>
      <c r="D145" s="123"/>
      <c r="E145" s="84"/>
      <c r="F145" s="84"/>
      <c r="G145" s="260"/>
      <c r="H145" s="244"/>
      <c r="I145" s="153">
        <f>SUM(I146:I155)</f>
        <v>2521.0838899999999</v>
      </c>
      <c r="J145" s="153">
        <f>SUM(J146:J155)</f>
        <v>2597.6319800000001</v>
      </c>
      <c r="K145" s="202">
        <f t="shared" si="13"/>
        <v>76.548090000000229</v>
      </c>
      <c r="L145" s="25"/>
      <c r="M145" s="61"/>
      <c r="N145" s="19"/>
      <c r="O145" s="9"/>
      <c r="P145" s="4"/>
      <c r="Q145" s="215"/>
      <c r="R145" s="215"/>
      <c r="S145" s="222"/>
      <c r="T145" s="222"/>
      <c r="U145" s="222"/>
      <c r="V145" s="225"/>
      <c r="W145" s="228"/>
      <c r="X145" s="234"/>
      <c r="Y145" s="215"/>
      <c r="Z145" s="215"/>
    </row>
    <row r="146" spans="1:26" ht="18.75" x14ac:dyDescent="0.3">
      <c r="A146" s="92" t="s">
        <v>135</v>
      </c>
      <c r="B146" s="239"/>
      <c r="C146" s="101" t="s">
        <v>872</v>
      </c>
      <c r="D146" s="125" t="s">
        <v>20</v>
      </c>
      <c r="E146" s="84">
        <v>1</v>
      </c>
      <c r="F146" s="84">
        <v>1</v>
      </c>
      <c r="G146" s="260"/>
      <c r="H146" s="244"/>
      <c r="I146" s="86">
        <v>311.77688999999998</v>
      </c>
      <c r="J146" s="85">
        <v>324.24792000000002</v>
      </c>
      <c r="K146" s="202">
        <f t="shared" si="13"/>
        <v>12.471030000000042</v>
      </c>
      <c r="L146" s="25"/>
      <c r="M146" s="19">
        <f>J146</f>
        <v>324.24792000000002</v>
      </c>
      <c r="N146" s="19"/>
      <c r="O146" s="9"/>
      <c r="P146" s="4"/>
      <c r="Q146" s="215"/>
      <c r="R146" s="215"/>
      <c r="S146" s="222"/>
      <c r="T146" s="222"/>
      <c r="U146" s="222"/>
      <c r="V146" s="225"/>
      <c r="W146" s="228"/>
      <c r="X146" s="234"/>
      <c r="Y146" s="215"/>
      <c r="Z146" s="215"/>
    </row>
    <row r="147" spans="1:26" ht="18.75" x14ac:dyDescent="0.3">
      <c r="A147" s="92" t="s">
        <v>136</v>
      </c>
      <c r="B147" s="239"/>
      <c r="C147" s="99" t="s">
        <v>873</v>
      </c>
      <c r="D147" s="125" t="s">
        <v>20</v>
      </c>
      <c r="E147" s="84">
        <v>2</v>
      </c>
      <c r="F147" s="84">
        <v>2</v>
      </c>
      <c r="G147" s="260"/>
      <c r="H147" s="244"/>
      <c r="I147" s="86">
        <v>246.59110000000001</v>
      </c>
      <c r="J147" s="61">
        <v>232.15951000000001</v>
      </c>
      <c r="K147" s="202">
        <f t="shared" si="13"/>
        <v>-14.43159</v>
      </c>
      <c r="L147" s="25"/>
      <c r="M147" s="19">
        <f t="shared" ref="M147:M155" si="15">J147</f>
        <v>232.15951000000001</v>
      </c>
      <c r="N147" s="19"/>
      <c r="O147" s="9"/>
      <c r="P147" s="4"/>
      <c r="Q147" s="215"/>
      <c r="R147" s="215"/>
      <c r="S147" s="222"/>
      <c r="T147" s="222"/>
      <c r="U147" s="222"/>
      <c r="V147" s="225"/>
      <c r="W147" s="228"/>
      <c r="X147" s="234"/>
      <c r="Y147" s="215"/>
      <c r="Z147" s="215"/>
    </row>
    <row r="148" spans="1:26" ht="18.75" x14ac:dyDescent="0.3">
      <c r="A148" s="92" t="s">
        <v>424</v>
      </c>
      <c r="B148" s="239"/>
      <c r="C148" s="99" t="s">
        <v>879</v>
      </c>
      <c r="D148" s="125" t="s">
        <v>20</v>
      </c>
      <c r="E148" s="84">
        <v>2</v>
      </c>
      <c r="F148" s="84">
        <v>2</v>
      </c>
      <c r="G148" s="260"/>
      <c r="H148" s="244"/>
      <c r="I148" s="86">
        <v>254.2226</v>
      </c>
      <c r="J148" s="61">
        <v>264.39150000000001</v>
      </c>
      <c r="K148" s="205">
        <f>J148-I148</f>
        <v>10.168900000000008</v>
      </c>
      <c r="L148" s="25"/>
      <c r="M148" s="19">
        <f t="shared" si="15"/>
        <v>264.39150000000001</v>
      </c>
      <c r="N148" s="19"/>
      <c r="O148" s="9"/>
      <c r="P148" s="4"/>
      <c r="Q148" s="215"/>
      <c r="R148" s="215"/>
      <c r="S148" s="222"/>
      <c r="T148" s="222"/>
      <c r="U148" s="222"/>
      <c r="V148" s="225"/>
      <c r="W148" s="228"/>
      <c r="X148" s="234"/>
      <c r="Y148" s="215"/>
      <c r="Z148" s="215"/>
    </row>
    <row r="149" spans="1:26" ht="18.75" x14ac:dyDescent="0.3">
      <c r="A149" s="92" t="s">
        <v>425</v>
      </c>
      <c r="B149" s="239"/>
      <c r="C149" s="99" t="s">
        <v>878</v>
      </c>
      <c r="D149" s="125" t="s">
        <v>20</v>
      </c>
      <c r="E149" s="84">
        <v>2</v>
      </c>
      <c r="F149" s="84">
        <v>2</v>
      </c>
      <c r="G149" s="260"/>
      <c r="H149" s="244"/>
      <c r="I149" s="86">
        <v>280.29039999999998</v>
      </c>
      <c r="J149" s="61">
        <v>291.50202000000002</v>
      </c>
      <c r="K149" s="202">
        <f t="shared" si="13"/>
        <v>11.211620000000039</v>
      </c>
      <c r="L149" s="25"/>
      <c r="M149" s="19">
        <f t="shared" si="15"/>
        <v>291.50202000000002</v>
      </c>
      <c r="N149" s="19"/>
      <c r="O149" s="9"/>
      <c r="P149" s="4"/>
      <c r="Q149" s="215"/>
      <c r="R149" s="215"/>
      <c r="S149" s="222"/>
      <c r="T149" s="222"/>
      <c r="U149" s="222"/>
      <c r="V149" s="225"/>
      <c r="W149" s="228"/>
      <c r="X149" s="234"/>
      <c r="Y149" s="215"/>
      <c r="Z149" s="215"/>
    </row>
    <row r="150" spans="1:26" ht="18.75" x14ac:dyDescent="0.3">
      <c r="A150" s="92" t="s">
        <v>608</v>
      </c>
      <c r="B150" s="239"/>
      <c r="C150" s="99" t="s">
        <v>939</v>
      </c>
      <c r="D150" s="125" t="s">
        <v>20</v>
      </c>
      <c r="E150" s="84">
        <v>2</v>
      </c>
      <c r="F150" s="84">
        <v>2</v>
      </c>
      <c r="G150" s="260"/>
      <c r="H150" s="244"/>
      <c r="I150" s="86">
        <v>275.84280000000001</v>
      </c>
      <c r="J150" s="61">
        <v>286.87651</v>
      </c>
      <c r="K150" s="202">
        <f t="shared" si="13"/>
        <v>11.033709999999985</v>
      </c>
      <c r="L150" s="25"/>
      <c r="M150" s="19">
        <f>J150</f>
        <v>286.87651</v>
      </c>
      <c r="N150" s="19"/>
      <c r="O150" s="9"/>
      <c r="P150" s="4"/>
      <c r="Q150" s="215"/>
      <c r="R150" s="215"/>
      <c r="S150" s="222"/>
      <c r="T150" s="222"/>
      <c r="U150" s="222"/>
      <c r="V150" s="225"/>
      <c r="W150" s="228"/>
      <c r="X150" s="234"/>
      <c r="Y150" s="215"/>
      <c r="Z150" s="215"/>
    </row>
    <row r="151" spans="1:26" ht="18.75" x14ac:dyDescent="0.3">
      <c r="A151" s="92" t="s">
        <v>609</v>
      </c>
      <c r="B151" s="239"/>
      <c r="C151" s="99" t="s">
        <v>940</v>
      </c>
      <c r="D151" s="125" t="s">
        <v>20</v>
      </c>
      <c r="E151" s="84">
        <v>2</v>
      </c>
      <c r="F151" s="84">
        <v>2</v>
      </c>
      <c r="G151" s="260"/>
      <c r="H151" s="244"/>
      <c r="I151" s="86">
        <v>252.11179999999999</v>
      </c>
      <c r="J151" s="61">
        <v>262.19628</v>
      </c>
      <c r="K151" s="202">
        <f t="shared" si="13"/>
        <v>10.084480000000013</v>
      </c>
      <c r="L151" s="25"/>
      <c r="M151" s="19">
        <f t="shared" si="15"/>
        <v>262.19628</v>
      </c>
      <c r="N151" s="19"/>
      <c r="O151" s="9"/>
      <c r="P151" s="4"/>
      <c r="Q151" s="215"/>
      <c r="R151" s="215"/>
      <c r="S151" s="222"/>
      <c r="T151" s="222"/>
      <c r="U151" s="222"/>
      <c r="V151" s="225"/>
      <c r="W151" s="228"/>
      <c r="X151" s="234"/>
      <c r="Y151" s="215"/>
      <c r="Z151" s="215"/>
    </row>
    <row r="152" spans="1:26" ht="18.75" x14ac:dyDescent="0.3">
      <c r="A152" s="92" t="s">
        <v>610</v>
      </c>
      <c r="B152" s="239"/>
      <c r="C152" s="99" t="s">
        <v>941</v>
      </c>
      <c r="D152" s="125" t="s">
        <v>20</v>
      </c>
      <c r="E152" s="84">
        <v>2</v>
      </c>
      <c r="F152" s="84">
        <v>2</v>
      </c>
      <c r="G152" s="260"/>
      <c r="H152" s="244"/>
      <c r="I152" s="86">
        <v>248.0455</v>
      </c>
      <c r="J152" s="61">
        <v>257.96731999999997</v>
      </c>
      <c r="K152" s="202">
        <f t="shared" si="13"/>
        <v>9.9218199999999683</v>
      </c>
      <c r="L152" s="25"/>
      <c r="M152" s="19">
        <f t="shared" si="15"/>
        <v>257.96731999999997</v>
      </c>
      <c r="N152" s="19"/>
      <c r="O152" s="9"/>
      <c r="P152" s="4"/>
      <c r="Q152" s="215"/>
      <c r="R152" s="215"/>
      <c r="S152" s="222"/>
      <c r="T152" s="222"/>
      <c r="U152" s="222"/>
      <c r="V152" s="225"/>
      <c r="W152" s="228"/>
      <c r="X152" s="234"/>
      <c r="Y152" s="215"/>
      <c r="Z152" s="215"/>
    </row>
    <row r="153" spans="1:26" ht="18.75" x14ac:dyDescent="0.3">
      <c r="A153" s="92" t="s">
        <v>611</v>
      </c>
      <c r="B153" s="239"/>
      <c r="C153" s="99" t="s">
        <v>942</v>
      </c>
      <c r="D153" s="125" t="s">
        <v>20</v>
      </c>
      <c r="E153" s="84">
        <v>2</v>
      </c>
      <c r="F153" s="84">
        <v>2</v>
      </c>
      <c r="G153" s="260"/>
      <c r="H153" s="244"/>
      <c r="I153" s="86">
        <v>237.17339999999999</v>
      </c>
      <c r="J153" s="61">
        <v>246.66033999999999</v>
      </c>
      <c r="K153" s="202">
        <f t="shared" si="13"/>
        <v>9.4869400000000041</v>
      </c>
      <c r="L153" s="25"/>
      <c r="M153" s="19">
        <f t="shared" si="15"/>
        <v>246.66033999999999</v>
      </c>
      <c r="N153" s="19"/>
      <c r="O153" s="9"/>
      <c r="P153" s="4"/>
      <c r="Q153" s="215"/>
      <c r="R153" s="215"/>
      <c r="S153" s="222"/>
      <c r="T153" s="222"/>
      <c r="U153" s="222"/>
      <c r="V153" s="225"/>
      <c r="W153" s="228"/>
      <c r="X153" s="234"/>
      <c r="Y153" s="215"/>
      <c r="Z153" s="215"/>
    </row>
    <row r="154" spans="1:26" ht="18.75" x14ac:dyDescent="0.3">
      <c r="A154" s="92" t="s">
        <v>612</v>
      </c>
      <c r="B154" s="239"/>
      <c r="C154" s="99" t="s">
        <v>943</v>
      </c>
      <c r="D154" s="125" t="s">
        <v>20</v>
      </c>
      <c r="E154" s="84">
        <v>2</v>
      </c>
      <c r="F154" s="84">
        <v>2</v>
      </c>
      <c r="G154" s="260"/>
      <c r="H154" s="244"/>
      <c r="I154" s="86">
        <v>168.11349999999999</v>
      </c>
      <c r="J154" s="61">
        <v>174.83804000000001</v>
      </c>
      <c r="K154" s="202">
        <f t="shared" si="13"/>
        <v>6.7245400000000188</v>
      </c>
      <c r="L154" s="25"/>
      <c r="M154" s="19">
        <f t="shared" si="15"/>
        <v>174.83804000000001</v>
      </c>
      <c r="N154" s="19"/>
      <c r="O154" s="9"/>
      <c r="P154" s="4"/>
      <c r="Q154" s="215"/>
      <c r="R154" s="215"/>
      <c r="S154" s="222"/>
      <c r="T154" s="222"/>
      <c r="U154" s="222"/>
      <c r="V154" s="225"/>
      <c r="W154" s="228"/>
      <c r="X154" s="234"/>
      <c r="Y154" s="215"/>
      <c r="Z154" s="215"/>
    </row>
    <row r="155" spans="1:26" ht="18.75" x14ac:dyDescent="0.3">
      <c r="A155" s="92" t="s">
        <v>613</v>
      </c>
      <c r="B155" s="239"/>
      <c r="C155" s="99" t="s">
        <v>944</v>
      </c>
      <c r="D155" s="125" t="s">
        <v>20</v>
      </c>
      <c r="E155" s="84">
        <v>2</v>
      </c>
      <c r="F155" s="84">
        <v>2</v>
      </c>
      <c r="G155" s="260"/>
      <c r="H155" s="244"/>
      <c r="I155" s="158">
        <v>246.91589999999999</v>
      </c>
      <c r="J155" s="61">
        <v>256.79253999999997</v>
      </c>
      <c r="K155" s="202">
        <f t="shared" si="13"/>
        <v>9.8766399999999805</v>
      </c>
      <c r="L155" s="25"/>
      <c r="M155" s="19">
        <f t="shared" si="15"/>
        <v>256.79253999999997</v>
      </c>
      <c r="N155" s="19"/>
      <c r="O155" s="9"/>
      <c r="P155" s="4"/>
      <c r="Q155" s="215"/>
      <c r="R155" s="215"/>
      <c r="S155" s="222"/>
      <c r="T155" s="222"/>
      <c r="U155" s="222"/>
      <c r="V155" s="225"/>
      <c r="W155" s="228"/>
      <c r="X155" s="234"/>
      <c r="Y155" s="215"/>
      <c r="Z155" s="215"/>
    </row>
    <row r="156" spans="1:26" ht="18.75" x14ac:dyDescent="0.25">
      <c r="A156" s="91" t="s">
        <v>137</v>
      </c>
      <c r="B156" s="239"/>
      <c r="C156" s="97" t="s">
        <v>383</v>
      </c>
      <c r="D156" s="84"/>
      <c r="E156" s="84"/>
      <c r="F156" s="84"/>
      <c r="G156" s="260"/>
      <c r="H156" s="244"/>
      <c r="I156" s="159">
        <f>SUM(I157:I159)</f>
        <v>3081.0155399999999</v>
      </c>
      <c r="J156" s="153">
        <f>SUM(J157:J159)</f>
        <v>3081.02</v>
      </c>
      <c r="K156" s="202">
        <f t="shared" si="13"/>
        <v>4.4600000001082662E-3</v>
      </c>
      <c r="L156" s="25"/>
      <c r="M156" s="19"/>
      <c r="N156" s="19"/>
      <c r="O156" s="9"/>
      <c r="P156" s="4"/>
      <c r="Q156" s="215"/>
      <c r="R156" s="215"/>
      <c r="S156" s="222"/>
      <c r="T156" s="222"/>
      <c r="U156" s="222"/>
      <c r="V156" s="225"/>
      <c r="W156" s="228"/>
      <c r="X156" s="234"/>
      <c r="Y156" s="215"/>
      <c r="Z156" s="215"/>
    </row>
    <row r="157" spans="1:26" ht="37.5" x14ac:dyDescent="0.25">
      <c r="A157" s="93" t="s">
        <v>138</v>
      </c>
      <c r="B157" s="239"/>
      <c r="C157" s="98" t="s">
        <v>945</v>
      </c>
      <c r="D157" s="84" t="s">
        <v>39</v>
      </c>
      <c r="E157" s="84">
        <v>2</v>
      </c>
      <c r="F157" s="84">
        <v>2</v>
      </c>
      <c r="G157" s="260"/>
      <c r="H157" s="244"/>
      <c r="I157" s="158">
        <v>2160</v>
      </c>
      <c r="J157" s="61">
        <f>1080*2</f>
        <v>2160</v>
      </c>
      <c r="K157" s="202">
        <f t="shared" si="13"/>
        <v>0</v>
      </c>
      <c r="L157" s="25"/>
      <c r="M157" s="19">
        <f t="shared" ref="M157:M159" si="16">I157</f>
        <v>2160</v>
      </c>
      <c r="N157" s="19"/>
      <c r="O157" s="9"/>
      <c r="P157" s="4"/>
      <c r="Q157" s="215"/>
      <c r="R157" s="215"/>
      <c r="S157" s="222"/>
      <c r="T157" s="222"/>
      <c r="U157" s="222"/>
      <c r="V157" s="225"/>
      <c r="W157" s="228"/>
      <c r="X157" s="234"/>
      <c r="Y157" s="215"/>
      <c r="Z157" s="215"/>
    </row>
    <row r="158" spans="1:26" ht="18.75" x14ac:dyDescent="0.3">
      <c r="A158" s="93" t="s">
        <v>139</v>
      </c>
      <c r="B158" s="239"/>
      <c r="C158" s="99" t="s">
        <v>946</v>
      </c>
      <c r="D158" s="84" t="s">
        <v>20</v>
      </c>
      <c r="E158" s="84">
        <v>12</v>
      </c>
      <c r="F158" s="84">
        <v>12</v>
      </c>
      <c r="G158" s="260"/>
      <c r="H158" s="244"/>
      <c r="I158" s="86">
        <v>269.20751999999999</v>
      </c>
      <c r="J158" s="154">
        <v>269.20999999999998</v>
      </c>
      <c r="K158" s="202">
        <f t="shared" si="13"/>
        <v>2.479999999991378E-3</v>
      </c>
      <c r="L158" s="25"/>
      <c r="M158" s="19">
        <f>J158</f>
        <v>269.20999999999998</v>
      </c>
      <c r="N158" s="19"/>
      <c r="O158" s="9"/>
      <c r="P158" s="4"/>
      <c r="Q158" s="215"/>
      <c r="R158" s="215"/>
      <c r="S158" s="222"/>
      <c r="T158" s="222"/>
      <c r="U158" s="222"/>
      <c r="V158" s="225"/>
      <c r="W158" s="228"/>
      <c r="X158" s="234"/>
      <c r="Y158" s="215"/>
      <c r="Z158" s="215"/>
    </row>
    <row r="159" spans="1:26" ht="37.5" x14ac:dyDescent="0.25">
      <c r="A159" s="93" t="s">
        <v>426</v>
      </c>
      <c r="B159" s="239"/>
      <c r="C159" s="99" t="s">
        <v>922</v>
      </c>
      <c r="D159" s="84" t="s">
        <v>20</v>
      </c>
      <c r="E159" s="84">
        <v>2</v>
      </c>
      <c r="F159" s="84">
        <v>2</v>
      </c>
      <c r="G159" s="260"/>
      <c r="H159" s="244"/>
      <c r="I159" s="86">
        <v>651.80802000000006</v>
      </c>
      <c r="J159" s="86">
        <v>651.80999999999995</v>
      </c>
      <c r="K159" s="202">
        <f t="shared" si="13"/>
        <v>1.9799999998895146E-3</v>
      </c>
      <c r="L159" s="25"/>
      <c r="M159" s="19">
        <f t="shared" si="16"/>
        <v>651.80802000000006</v>
      </c>
      <c r="N159" s="19"/>
      <c r="O159" s="9"/>
      <c r="P159" s="4"/>
      <c r="Q159" s="215"/>
      <c r="R159" s="215"/>
      <c r="S159" s="222"/>
      <c r="T159" s="222"/>
      <c r="U159" s="222"/>
      <c r="V159" s="225"/>
      <c r="W159" s="228"/>
      <c r="X159" s="234"/>
      <c r="Y159" s="215"/>
      <c r="Z159" s="215"/>
    </row>
    <row r="160" spans="1:26" ht="18.75" x14ac:dyDescent="0.25">
      <c r="A160" s="94" t="s">
        <v>140</v>
      </c>
      <c r="B160" s="239"/>
      <c r="C160" s="97" t="s">
        <v>947</v>
      </c>
      <c r="D160" s="131"/>
      <c r="E160" s="84"/>
      <c r="F160" s="84"/>
      <c r="G160" s="260"/>
      <c r="H160" s="244"/>
      <c r="I160" s="153">
        <f>SUM(I161:I167)</f>
        <v>19735.371929999998</v>
      </c>
      <c r="J160" s="153">
        <f>SUM(J161:J167)</f>
        <v>20857.37601</v>
      </c>
      <c r="K160" s="202">
        <f t="shared" si="13"/>
        <v>1122.0040800000024</v>
      </c>
      <c r="L160" s="25"/>
      <c r="M160" s="61"/>
      <c r="N160" s="19"/>
      <c r="O160" s="9"/>
      <c r="P160" s="4"/>
      <c r="Q160" s="215"/>
      <c r="R160" s="215"/>
      <c r="S160" s="222"/>
      <c r="T160" s="222"/>
      <c r="U160" s="222"/>
      <c r="V160" s="225"/>
      <c r="W160" s="228"/>
      <c r="X160" s="234"/>
      <c r="Y160" s="215"/>
      <c r="Z160" s="215"/>
    </row>
    <row r="161" spans="1:26" ht="56.25" x14ac:dyDescent="0.25">
      <c r="A161" s="93" t="s">
        <v>141</v>
      </c>
      <c r="B161" s="239"/>
      <c r="C161" s="99" t="s">
        <v>948</v>
      </c>
      <c r="D161" s="63" t="s">
        <v>39</v>
      </c>
      <c r="E161" s="84">
        <v>1</v>
      </c>
      <c r="F161" s="84">
        <v>1</v>
      </c>
      <c r="G161" s="260"/>
      <c r="H161" s="244"/>
      <c r="I161" s="86">
        <v>3207.402</v>
      </c>
      <c r="J161" s="174">
        <v>3470.3037599999998</v>
      </c>
      <c r="K161" s="202">
        <f t="shared" si="13"/>
        <v>262.90175999999974</v>
      </c>
      <c r="L161" s="25"/>
      <c r="M161" s="19">
        <f>J161</f>
        <v>3470.3037599999998</v>
      </c>
      <c r="N161" s="19"/>
      <c r="O161" s="9"/>
      <c r="P161" s="4"/>
      <c r="Q161" s="215"/>
      <c r="R161" s="215"/>
      <c r="S161" s="222"/>
      <c r="T161" s="222"/>
      <c r="U161" s="222"/>
      <c r="V161" s="225"/>
      <c r="W161" s="228"/>
      <c r="X161" s="234"/>
      <c r="Y161" s="215"/>
      <c r="Z161" s="215"/>
    </row>
    <row r="162" spans="1:26" ht="56.25" x14ac:dyDescent="0.25">
      <c r="A162" s="93" t="s">
        <v>142</v>
      </c>
      <c r="B162" s="239"/>
      <c r="C162" s="99" t="s">
        <v>949</v>
      </c>
      <c r="D162" s="132" t="s">
        <v>39</v>
      </c>
      <c r="E162" s="84">
        <v>1</v>
      </c>
      <c r="F162" s="84">
        <v>1</v>
      </c>
      <c r="G162" s="260"/>
      <c r="H162" s="244"/>
      <c r="I162" s="61">
        <v>1922.9829999999999</v>
      </c>
      <c r="J162" s="241">
        <f>2080.60486+11947.79838</f>
        <v>14028.40324</v>
      </c>
      <c r="K162" s="202">
        <f t="shared" si="13"/>
        <v>12105.420239999999</v>
      </c>
      <c r="L162" s="25"/>
      <c r="M162" s="246">
        <f t="shared" ref="M162:M165" si="17">J162</f>
        <v>14028.40324</v>
      </c>
      <c r="N162" s="19"/>
      <c r="O162" s="9"/>
      <c r="P162" s="4"/>
      <c r="Q162" s="215"/>
      <c r="R162" s="215"/>
      <c r="S162" s="222"/>
      <c r="T162" s="222"/>
      <c r="U162" s="222"/>
      <c r="V162" s="225"/>
      <c r="W162" s="228"/>
      <c r="X162" s="234"/>
      <c r="Y162" s="215"/>
      <c r="Z162" s="215"/>
    </row>
    <row r="163" spans="1:26" ht="56.25" x14ac:dyDescent="0.25">
      <c r="A163" s="93" t="s">
        <v>614</v>
      </c>
      <c r="B163" s="239"/>
      <c r="C163" s="99" t="s">
        <v>949</v>
      </c>
      <c r="D163" s="132" t="s">
        <v>39</v>
      </c>
      <c r="E163" s="84">
        <v>6</v>
      </c>
      <c r="F163" s="84">
        <v>6</v>
      </c>
      <c r="G163" s="260"/>
      <c r="H163" s="244"/>
      <c r="I163" s="61">
        <v>11246.317999999999</v>
      </c>
      <c r="J163" s="242"/>
      <c r="K163" s="202">
        <f t="shared" si="13"/>
        <v>-11246.317999999999</v>
      </c>
      <c r="L163" s="25"/>
      <c r="M163" s="247"/>
      <c r="N163" s="19"/>
      <c r="O163" s="9"/>
      <c r="P163" s="4"/>
      <c r="Q163" s="215"/>
      <c r="R163" s="215"/>
      <c r="S163" s="222"/>
      <c r="T163" s="222"/>
      <c r="U163" s="222"/>
      <c r="V163" s="225"/>
      <c r="W163" s="228"/>
      <c r="X163" s="234"/>
      <c r="Y163" s="215"/>
      <c r="Z163" s="215"/>
    </row>
    <row r="164" spans="1:26" ht="37.5" x14ac:dyDescent="0.25">
      <c r="A164" s="93" t="s">
        <v>615</v>
      </c>
      <c r="B164" s="239"/>
      <c r="C164" s="98" t="s">
        <v>945</v>
      </c>
      <c r="D164" s="63" t="s">
        <v>39</v>
      </c>
      <c r="E164" s="84">
        <v>1</v>
      </c>
      <c r="F164" s="84">
        <v>1</v>
      </c>
      <c r="G164" s="260"/>
      <c r="H164" s="244"/>
      <c r="I164" s="86">
        <v>1080</v>
      </c>
      <c r="J164" s="174">
        <v>1080</v>
      </c>
      <c r="K164" s="202">
        <f t="shared" si="13"/>
        <v>0</v>
      </c>
      <c r="L164" s="25"/>
      <c r="M164" s="19">
        <f t="shared" si="17"/>
        <v>1080</v>
      </c>
      <c r="N164" s="19"/>
      <c r="O164" s="9"/>
      <c r="P164" s="4"/>
      <c r="Q164" s="215"/>
      <c r="R164" s="215"/>
      <c r="S164" s="222"/>
      <c r="T164" s="222"/>
      <c r="U164" s="222"/>
      <c r="V164" s="225"/>
      <c r="W164" s="228"/>
      <c r="X164" s="234"/>
      <c r="Y164" s="215"/>
      <c r="Z164" s="215"/>
    </row>
    <row r="165" spans="1:26" ht="37.5" x14ac:dyDescent="0.25">
      <c r="A165" s="93" t="s">
        <v>616</v>
      </c>
      <c r="B165" s="239"/>
      <c r="C165" s="99" t="s">
        <v>922</v>
      </c>
      <c r="D165" s="133" t="s">
        <v>20</v>
      </c>
      <c r="E165" s="84">
        <v>1</v>
      </c>
      <c r="F165" s="84">
        <v>1</v>
      </c>
      <c r="G165" s="260"/>
      <c r="H165" s="244"/>
      <c r="I165" s="86">
        <v>325.90401000000003</v>
      </c>
      <c r="J165" s="158">
        <v>325.90402</v>
      </c>
      <c r="K165" s="202">
        <f t="shared" si="13"/>
        <v>9.9999999747524271E-6</v>
      </c>
      <c r="L165" s="25"/>
      <c r="M165" s="19">
        <f t="shared" si="17"/>
        <v>325.90402</v>
      </c>
      <c r="N165" s="19"/>
      <c r="O165" s="9"/>
      <c r="P165" s="4"/>
      <c r="Q165" s="215"/>
      <c r="R165" s="215"/>
      <c r="S165" s="222"/>
      <c r="T165" s="222"/>
      <c r="U165" s="222"/>
      <c r="V165" s="225"/>
      <c r="W165" s="228"/>
      <c r="X165" s="234"/>
      <c r="Y165" s="215"/>
      <c r="Z165" s="215"/>
    </row>
    <row r="166" spans="1:26" ht="18.75" x14ac:dyDescent="0.3">
      <c r="A166" s="93" t="s">
        <v>617</v>
      </c>
      <c r="B166" s="239"/>
      <c r="C166" s="99" t="s">
        <v>950</v>
      </c>
      <c r="D166" s="133" t="s">
        <v>20</v>
      </c>
      <c r="E166" s="145">
        <v>3</v>
      </c>
      <c r="F166" s="145">
        <v>3</v>
      </c>
      <c r="G166" s="260"/>
      <c r="H166" s="244"/>
      <c r="I166" s="160">
        <v>1048.75578</v>
      </c>
      <c r="J166" s="171">
        <v>1048.7558100000001</v>
      </c>
      <c r="K166" s="202">
        <f t="shared" si="13"/>
        <v>3.0000000151630957E-5</v>
      </c>
      <c r="L166" s="25"/>
      <c r="M166" s="61">
        <f>J166</f>
        <v>1048.7558100000001</v>
      </c>
      <c r="N166" s="19"/>
      <c r="O166" s="9"/>
      <c r="P166" s="4"/>
      <c r="Q166" s="215"/>
      <c r="R166" s="215"/>
      <c r="S166" s="222"/>
      <c r="T166" s="222"/>
      <c r="U166" s="222"/>
      <c r="V166" s="225"/>
      <c r="W166" s="228"/>
      <c r="X166" s="234"/>
      <c r="Y166" s="215"/>
      <c r="Z166" s="215"/>
    </row>
    <row r="167" spans="1:26" ht="18.75" x14ac:dyDescent="0.3">
      <c r="A167" s="93" t="s">
        <v>618</v>
      </c>
      <c r="B167" s="239"/>
      <c r="C167" s="99" t="s">
        <v>951</v>
      </c>
      <c r="D167" s="133" t="s">
        <v>20</v>
      </c>
      <c r="E167" s="145">
        <v>6</v>
      </c>
      <c r="F167" s="145">
        <v>6</v>
      </c>
      <c r="G167" s="260"/>
      <c r="H167" s="244"/>
      <c r="I167" s="160">
        <v>904.00914</v>
      </c>
      <c r="J167" s="171">
        <v>904.00918000000001</v>
      </c>
      <c r="K167" s="202">
        <f t="shared" si="13"/>
        <v>4.0000000012696546E-5</v>
      </c>
      <c r="L167" s="25"/>
      <c r="M167" s="19">
        <f>J167</f>
        <v>904.00918000000001</v>
      </c>
      <c r="N167" s="19"/>
      <c r="O167" s="9"/>
      <c r="P167" s="4"/>
      <c r="Q167" s="215"/>
      <c r="R167" s="215"/>
      <c r="S167" s="222"/>
      <c r="T167" s="222"/>
      <c r="U167" s="222"/>
      <c r="V167" s="225"/>
      <c r="W167" s="228"/>
      <c r="X167" s="234"/>
      <c r="Y167" s="215"/>
      <c r="Z167" s="215"/>
    </row>
    <row r="168" spans="1:26" ht="18.75" x14ac:dyDescent="0.25">
      <c r="A168" s="94" t="s">
        <v>619</v>
      </c>
      <c r="B168" s="239"/>
      <c r="C168" s="97" t="s">
        <v>952</v>
      </c>
      <c r="D168" s="123"/>
      <c r="E168" s="84"/>
      <c r="F168" s="84"/>
      <c r="G168" s="260"/>
      <c r="H168" s="244"/>
      <c r="I168" s="153">
        <f>SUM(I169:I175)</f>
        <v>31177.74179</v>
      </c>
      <c r="J168" s="153">
        <f>SUM(J169:J175)</f>
        <v>33275.018700000001</v>
      </c>
      <c r="K168" s="202">
        <f t="shared" si="13"/>
        <v>2097.2769100000005</v>
      </c>
      <c r="L168" s="25"/>
      <c r="M168" s="19"/>
      <c r="N168" s="19"/>
      <c r="O168" s="9"/>
      <c r="P168" s="4"/>
      <c r="Q168" s="215"/>
      <c r="R168" s="215"/>
      <c r="S168" s="222"/>
      <c r="T168" s="222"/>
      <c r="U168" s="222"/>
      <c r="V168" s="225"/>
      <c r="W168" s="228"/>
      <c r="X168" s="234"/>
      <c r="Y168" s="215"/>
      <c r="Z168" s="215"/>
    </row>
    <row r="169" spans="1:26" ht="56.25" x14ac:dyDescent="0.25">
      <c r="A169" s="93" t="s">
        <v>620</v>
      </c>
      <c r="B169" s="239"/>
      <c r="C169" s="99" t="s">
        <v>948</v>
      </c>
      <c r="D169" s="128" t="s">
        <v>1087</v>
      </c>
      <c r="E169" s="128">
        <v>1</v>
      </c>
      <c r="F169" s="128">
        <v>1</v>
      </c>
      <c r="G169" s="260"/>
      <c r="H169" s="244"/>
      <c r="I169" s="86">
        <v>3207.402</v>
      </c>
      <c r="J169" s="86">
        <v>3470.3037599999998</v>
      </c>
      <c r="K169" s="202">
        <f t="shared" si="13"/>
        <v>262.90175999999974</v>
      </c>
      <c r="L169" s="25"/>
      <c r="M169" s="19">
        <f t="shared" ref="M169" si="18">J169</f>
        <v>3470.3037599999998</v>
      </c>
      <c r="N169" s="19"/>
      <c r="O169" s="9"/>
      <c r="P169" s="4"/>
      <c r="Q169" s="215"/>
      <c r="R169" s="215"/>
      <c r="S169" s="222"/>
      <c r="T169" s="222"/>
      <c r="U169" s="222"/>
      <c r="V169" s="225"/>
      <c r="W169" s="228"/>
      <c r="X169" s="234"/>
      <c r="Y169" s="215"/>
      <c r="Z169" s="215"/>
    </row>
    <row r="170" spans="1:26" ht="56.25" x14ac:dyDescent="0.25">
      <c r="A170" s="93" t="s">
        <v>621</v>
      </c>
      <c r="B170" s="239"/>
      <c r="C170" s="106" t="s">
        <v>953</v>
      </c>
      <c r="D170" s="128" t="s">
        <v>1087</v>
      </c>
      <c r="E170" s="128">
        <v>1</v>
      </c>
      <c r="F170" s="128">
        <v>1</v>
      </c>
      <c r="G170" s="260"/>
      <c r="H170" s="244"/>
      <c r="I170" s="61">
        <v>3900.22</v>
      </c>
      <c r="J170" s="86">
        <v>4219.9100099999996</v>
      </c>
      <c r="K170" s="202">
        <f t="shared" si="13"/>
        <v>319.6900099999998</v>
      </c>
      <c r="L170" s="25"/>
      <c r="M170" s="61">
        <f>J170</f>
        <v>4219.9100099999996</v>
      </c>
      <c r="N170" s="19"/>
      <c r="O170" s="9"/>
      <c r="P170" s="4"/>
      <c r="Q170" s="215"/>
      <c r="R170" s="215"/>
      <c r="S170" s="222"/>
      <c r="T170" s="222"/>
      <c r="U170" s="222"/>
      <c r="V170" s="225"/>
      <c r="W170" s="228"/>
      <c r="X170" s="234"/>
      <c r="Y170" s="215"/>
      <c r="Z170" s="215"/>
    </row>
    <row r="171" spans="1:26" ht="56.25" x14ac:dyDescent="0.25">
      <c r="A171" s="93" t="s">
        <v>622</v>
      </c>
      <c r="B171" s="239"/>
      <c r="C171" s="99" t="s">
        <v>954</v>
      </c>
      <c r="D171" s="128" t="s">
        <v>1087</v>
      </c>
      <c r="E171" s="128">
        <v>7</v>
      </c>
      <c r="F171" s="128">
        <v>7</v>
      </c>
      <c r="G171" s="260"/>
      <c r="H171" s="244"/>
      <c r="I171" s="61">
        <v>13120.704</v>
      </c>
      <c r="J171" s="86">
        <v>13939.098110000001</v>
      </c>
      <c r="K171" s="202">
        <f t="shared" si="13"/>
        <v>818.39411000000109</v>
      </c>
      <c r="L171" s="25"/>
      <c r="M171" s="61">
        <f>J171</f>
        <v>13939.098110000001</v>
      </c>
      <c r="N171" s="19"/>
      <c r="O171" s="9"/>
      <c r="P171" s="4"/>
      <c r="Q171" s="215"/>
      <c r="R171" s="215"/>
      <c r="S171" s="222"/>
      <c r="T171" s="222"/>
      <c r="U171" s="222"/>
      <c r="V171" s="225"/>
      <c r="W171" s="228"/>
      <c r="X171" s="234"/>
      <c r="Y171" s="215"/>
      <c r="Z171" s="215"/>
    </row>
    <row r="172" spans="1:26" ht="56.25" x14ac:dyDescent="0.25">
      <c r="A172" s="93" t="s">
        <v>623</v>
      </c>
      <c r="B172" s="239"/>
      <c r="C172" s="99" t="s">
        <v>955</v>
      </c>
      <c r="D172" s="128" t="s">
        <v>1087</v>
      </c>
      <c r="E172" s="128">
        <v>4</v>
      </c>
      <c r="F172" s="128">
        <v>4</v>
      </c>
      <c r="G172" s="260"/>
      <c r="H172" s="244"/>
      <c r="I172" s="61">
        <v>8494.7559999999994</v>
      </c>
      <c r="J172" s="86">
        <v>9191.0470000000005</v>
      </c>
      <c r="K172" s="202">
        <f t="shared" si="13"/>
        <v>696.29100000000108</v>
      </c>
      <c r="L172" s="25"/>
      <c r="M172" s="61">
        <f t="shared" ref="M172:M175" si="19">J172</f>
        <v>9191.0470000000005</v>
      </c>
      <c r="N172" s="19"/>
      <c r="O172" s="9"/>
      <c r="P172" s="4"/>
      <c r="Q172" s="215"/>
      <c r="R172" s="215"/>
      <c r="S172" s="222"/>
      <c r="T172" s="222"/>
      <c r="U172" s="222"/>
      <c r="V172" s="225"/>
      <c r="W172" s="228"/>
      <c r="X172" s="234"/>
      <c r="Y172" s="215"/>
      <c r="Z172" s="215"/>
    </row>
    <row r="173" spans="1:26" ht="37.5" x14ac:dyDescent="0.25">
      <c r="A173" s="93" t="s">
        <v>624</v>
      </c>
      <c r="B173" s="239"/>
      <c r="C173" s="98" t="s">
        <v>945</v>
      </c>
      <c r="D173" s="63" t="s">
        <v>39</v>
      </c>
      <c r="E173" s="84">
        <v>1</v>
      </c>
      <c r="F173" s="84">
        <v>1</v>
      </c>
      <c r="G173" s="260"/>
      <c r="H173" s="244"/>
      <c r="I173" s="160">
        <v>1080</v>
      </c>
      <c r="J173" s="174">
        <v>1080</v>
      </c>
      <c r="K173" s="202">
        <f t="shared" si="13"/>
        <v>0</v>
      </c>
      <c r="L173" s="25"/>
      <c r="M173" s="61">
        <f t="shared" si="19"/>
        <v>1080</v>
      </c>
      <c r="N173" s="19"/>
      <c r="O173" s="9"/>
      <c r="P173" s="4"/>
      <c r="Q173" s="215"/>
      <c r="R173" s="215"/>
      <c r="S173" s="222"/>
      <c r="T173" s="222"/>
      <c r="U173" s="222"/>
      <c r="V173" s="225"/>
      <c r="W173" s="228"/>
      <c r="X173" s="234"/>
      <c r="Y173" s="215"/>
      <c r="Z173" s="215"/>
    </row>
    <row r="174" spans="1:26" ht="37.5" x14ac:dyDescent="0.25">
      <c r="A174" s="93" t="s">
        <v>625</v>
      </c>
      <c r="B174" s="239"/>
      <c r="C174" s="99" t="s">
        <v>922</v>
      </c>
      <c r="D174" s="133" t="s">
        <v>20</v>
      </c>
      <c r="E174" s="145">
        <v>1</v>
      </c>
      <c r="F174" s="145">
        <v>1</v>
      </c>
      <c r="G174" s="260"/>
      <c r="H174" s="244"/>
      <c r="I174" s="160">
        <v>325.90401000000003</v>
      </c>
      <c r="J174" s="158">
        <v>325.90402</v>
      </c>
      <c r="K174" s="202">
        <f t="shared" si="13"/>
        <v>9.9999999747524271E-6</v>
      </c>
      <c r="L174" s="25"/>
      <c r="M174" s="61">
        <f t="shared" si="19"/>
        <v>325.90402</v>
      </c>
      <c r="N174" s="19"/>
      <c r="O174" s="9"/>
      <c r="P174" s="4"/>
      <c r="Q174" s="215"/>
      <c r="R174" s="215"/>
      <c r="S174" s="222"/>
      <c r="T174" s="222"/>
      <c r="U174" s="222"/>
      <c r="V174" s="225"/>
      <c r="W174" s="228"/>
      <c r="X174" s="234"/>
      <c r="Y174" s="215"/>
      <c r="Z174" s="215"/>
    </row>
    <row r="175" spans="1:26" ht="18.75" x14ac:dyDescent="0.25">
      <c r="A175" s="93" t="s">
        <v>626</v>
      </c>
      <c r="B175" s="239"/>
      <c r="C175" s="99" t="s">
        <v>950</v>
      </c>
      <c r="D175" s="133" t="s">
        <v>20</v>
      </c>
      <c r="E175" s="145">
        <v>3</v>
      </c>
      <c r="F175" s="145">
        <v>3</v>
      </c>
      <c r="G175" s="260"/>
      <c r="H175" s="244"/>
      <c r="I175" s="160">
        <v>1048.75578</v>
      </c>
      <c r="J175" s="158">
        <v>1048.7557999999999</v>
      </c>
      <c r="K175" s="202">
        <f t="shared" si="13"/>
        <v>1.9999999949504854E-5</v>
      </c>
      <c r="L175" s="25"/>
      <c r="M175" s="61">
        <f t="shared" si="19"/>
        <v>1048.7557999999999</v>
      </c>
      <c r="N175" s="19"/>
      <c r="O175" s="9"/>
      <c r="P175" s="4"/>
      <c r="Q175" s="215"/>
      <c r="R175" s="215"/>
      <c r="S175" s="222"/>
      <c r="T175" s="222"/>
      <c r="U175" s="222"/>
      <c r="V175" s="225"/>
      <c r="W175" s="228"/>
      <c r="X175" s="234"/>
      <c r="Y175" s="215"/>
      <c r="Z175" s="215"/>
    </row>
    <row r="176" spans="1:26" ht="18.75" x14ac:dyDescent="0.25">
      <c r="A176" s="94" t="s">
        <v>143</v>
      </c>
      <c r="B176" s="239"/>
      <c r="C176" s="97" t="s">
        <v>956</v>
      </c>
      <c r="D176" s="122"/>
      <c r="E176" s="84"/>
      <c r="F176" s="84"/>
      <c r="G176" s="260"/>
      <c r="H176" s="244"/>
      <c r="I176" s="153">
        <f>SUM(I177:I187)</f>
        <v>5400.2795299999998</v>
      </c>
      <c r="J176" s="153">
        <f>SUM(J177:J187)</f>
        <v>5400.2795799999994</v>
      </c>
      <c r="K176" s="202">
        <f t="shared" si="13"/>
        <v>4.999999964638846E-5</v>
      </c>
      <c r="L176" s="25"/>
      <c r="M176" s="61"/>
      <c r="N176" s="19"/>
      <c r="O176" s="9"/>
      <c r="P176" s="4"/>
      <c r="Q176" s="215"/>
      <c r="R176" s="215"/>
      <c r="S176" s="222"/>
      <c r="T176" s="222"/>
      <c r="U176" s="222"/>
      <c r="V176" s="225"/>
      <c r="W176" s="228"/>
      <c r="X176" s="234"/>
      <c r="Y176" s="215"/>
      <c r="Z176" s="215"/>
    </row>
    <row r="177" spans="1:26" ht="18.75" x14ac:dyDescent="0.3">
      <c r="A177" s="93" t="s">
        <v>427</v>
      </c>
      <c r="B177" s="239"/>
      <c r="C177" s="107" t="s">
        <v>957</v>
      </c>
      <c r="D177" s="128" t="s">
        <v>20</v>
      </c>
      <c r="E177" s="128">
        <v>6</v>
      </c>
      <c r="F177" s="128">
        <v>6</v>
      </c>
      <c r="G177" s="260"/>
      <c r="H177" s="244"/>
      <c r="I177" s="86">
        <v>777</v>
      </c>
      <c r="J177" s="171">
        <v>777</v>
      </c>
      <c r="K177" s="202">
        <f t="shared" si="13"/>
        <v>0</v>
      </c>
      <c r="L177" s="25"/>
      <c r="M177" s="19">
        <f>I177</f>
        <v>777</v>
      </c>
      <c r="N177" s="19"/>
      <c r="O177" s="9"/>
      <c r="P177" s="4"/>
      <c r="Q177" s="215"/>
      <c r="R177" s="215"/>
      <c r="S177" s="222"/>
      <c r="T177" s="222"/>
      <c r="U177" s="222"/>
      <c r="V177" s="225"/>
      <c r="W177" s="228"/>
      <c r="X177" s="234"/>
      <c r="Y177" s="215"/>
      <c r="Z177" s="215"/>
    </row>
    <row r="178" spans="1:26" ht="18.75" x14ac:dyDescent="0.3">
      <c r="A178" s="93" t="s">
        <v>428</v>
      </c>
      <c r="B178" s="239"/>
      <c r="C178" s="99" t="s">
        <v>958</v>
      </c>
      <c r="D178" s="128" t="s">
        <v>20</v>
      </c>
      <c r="E178" s="128">
        <v>6</v>
      </c>
      <c r="F178" s="128">
        <v>6</v>
      </c>
      <c r="G178" s="260"/>
      <c r="H178" s="244"/>
      <c r="I178" s="61">
        <v>637.98599999999999</v>
      </c>
      <c r="J178" s="85">
        <v>637.98599999999999</v>
      </c>
      <c r="K178" s="202">
        <f t="shared" si="13"/>
        <v>0</v>
      </c>
      <c r="L178" s="25"/>
      <c r="M178" s="19">
        <f t="shared" ref="M178:M180" si="20">I178</f>
        <v>637.98599999999999</v>
      </c>
      <c r="N178" s="19"/>
      <c r="O178" s="9"/>
      <c r="P178" s="4"/>
      <c r="Q178" s="215"/>
      <c r="R178" s="215"/>
      <c r="S178" s="222"/>
      <c r="T178" s="222"/>
      <c r="U178" s="222"/>
      <c r="V178" s="225"/>
      <c r="W178" s="228"/>
      <c r="X178" s="234"/>
      <c r="Y178" s="215"/>
      <c r="Z178" s="215"/>
    </row>
    <row r="179" spans="1:26" ht="18.75" x14ac:dyDescent="0.3">
      <c r="A179" s="93" t="s">
        <v>627</v>
      </c>
      <c r="B179" s="239"/>
      <c r="C179" s="108" t="s">
        <v>959</v>
      </c>
      <c r="D179" s="128" t="s">
        <v>20</v>
      </c>
      <c r="E179" s="128">
        <v>6</v>
      </c>
      <c r="F179" s="128">
        <v>6</v>
      </c>
      <c r="G179" s="260"/>
      <c r="H179" s="244"/>
      <c r="I179" s="61">
        <v>101.44199999999999</v>
      </c>
      <c r="J179" s="85">
        <v>101.44199999999999</v>
      </c>
      <c r="K179" s="202">
        <f t="shared" si="13"/>
        <v>0</v>
      </c>
      <c r="L179" s="25"/>
      <c r="M179" s="19">
        <f t="shared" si="20"/>
        <v>101.44199999999999</v>
      </c>
      <c r="N179" s="19"/>
      <c r="O179" s="9"/>
      <c r="P179" s="4"/>
      <c r="Q179" s="215"/>
      <c r="R179" s="215"/>
      <c r="S179" s="222"/>
      <c r="T179" s="222"/>
      <c r="U179" s="222"/>
      <c r="V179" s="225"/>
      <c r="W179" s="228"/>
      <c r="X179" s="234"/>
      <c r="Y179" s="215"/>
      <c r="Z179" s="215"/>
    </row>
    <row r="180" spans="1:26" ht="18.75" x14ac:dyDescent="0.3">
      <c r="A180" s="93" t="s">
        <v>508</v>
      </c>
      <c r="B180" s="239"/>
      <c r="C180" s="99" t="s">
        <v>960</v>
      </c>
      <c r="D180" s="128" t="s">
        <v>20</v>
      </c>
      <c r="E180" s="128">
        <v>3</v>
      </c>
      <c r="F180" s="128">
        <v>3</v>
      </c>
      <c r="G180" s="260"/>
      <c r="H180" s="244"/>
      <c r="I180" s="86">
        <v>493.92</v>
      </c>
      <c r="J180" s="125">
        <v>493.92</v>
      </c>
      <c r="K180" s="202">
        <f t="shared" si="13"/>
        <v>0</v>
      </c>
      <c r="L180" s="25"/>
      <c r="M180" s="19">
        <f t="shared" si="20"/>
        <v>493.92</v>
      </c>
      <c r="N180" s="19"/>
      <c r="O180" s="9"/>
      <c r="P180" s="4"/>
      <c r="Q180" s="215"/>
      <c r="R180" s="215"/>
      <c r="S180" s="222"/>
      <c r="T180" s="222"/>
      <c r="U180" s="222"/>
      <c r="V180" s="225"/>
      <c r="W180" s="228"/>
      <c r="X180" s="234"/>
      <c r="Y180" s="215"/>
      <c r="Z180" s="215"/>
    </row>
    <row r="181" spans="1:26" ht="18.75" x14ac:dyDescent="0.25">
      <c r="A181" s="93" t="s">
        <v>628</v>
      </c>
      <c r="B181" s="239"/>
      <c r="C181" s="99" t="s">
        <v>961</v>
      </c>
      <c r="D181" s="128" t="s">
        <v>20</v>
      </c>
      <c r="E181" s="128">
        <v>3</v>
      </c>
      <c r="F181" s="128">
        <v>3</v>
      </c>
      <c r="G181" s="260"/>
      <c r="H181" s="244"/>
      <c r="I181" s="86">
        <v>319.74</v>
      </c>
      <c r="J181" s="84">
        <v>319.74</v>
      </c>
      <c r="K181" s="202">
        <f t="shared" si="13"/>
        <v>0</v>
      </c>
      <c r="L181" s="25"/>
      <c r="M181" s="19">
        <f>I181</f>
        <v>319.74</v>
      </c>
      <c r="N181" s="19"/>
      <c r="O181" s="9"/>
      <c r="P181" s="4"/>
      <c r="Q181" s="215"/>
      <c r="R181" s="215"/>
      <c r="S181" s="222"/>
      <c r="T181" s="222"/>
      <c r="U181" s="222"/>
      <c r="V181" s="225"/>
      <c r="W181" s="228"/>
      <c r="X181" s="234"/>
      <c r="Y181" s="215"/>
      <c r="Z181" s="215"/>
    </row>
    <row r="182" spans="1:26" ht="18.75" x14ac:dyDescent="0.25">
      <c r="A182" s="93" t="s">
        <v>629</v>
      </c>
      <c r="B182" s="239"/>
      <c r="C182" s="99" t="s">
        <v>960</v>
      </c>
      <c r="D182" s="128" t="s">
        <v>20</v>
      </c>
      <c r="E182" s="128">
        <v>2</v>
      </c>
      <c r="F182" s="128">
        <v>2</v>
      </c>
      <c r="G182" s="260"/>
      <c r="H182" s="244"/>
      <c r="I182" s="86">
        <v>329.28</v>
      </c>
      <c r="J182" s="84">
        <v>329.28</v>
      </c>
      <c r="K182" s="202">
        <f t="shared" si="13"/>
        <v>0</v>
      </c>
      <c r="L182" s="25"/>
      <c r="M182" s="19">
        <f t="shared" ref="M182:M186" si="21">I182</f>
        <v>329.28</v>
      </c>
      <c r="N182" s="19"/>
      <c r="O182" s="9"/>
      <c r="P182" s="4"/>
      <c r="Q182" s="215"/>
      <c r="R182" s="215"/>
      <c r="S182" s="222"/>
      <c r="T182" s="222"/>
      <c r="U182" s="222"/>
      <c r="V182" s="225"/>
      <c r="W182" s="228"/>
      <c r="X182" s="234"/>
      <c r="Y182" s="215"/>
      <c r="Z182" s="215"/>
    </row>
    <row r="183" spans="1:26" ht="18.75" x14ac:dyDescent="0.25">
      <c r="A183" s="93" t="s">
        <v>630</v>
      </c>
      <c r="B183" s="239"/>
      <c r="C183" s="99" t="s">
        <v>962</v>
      </c>
      <c r="D183" s="128" t="s">
        <v>20</v>
      </c>
      <c r="E183" s="128">
        <v>6</v>
      </c>
      <c r="F183" s="128">
        <v>6</v>
      </c>
      <c r="G183" s="260"/>
      <c r="H183" s="244"/>
      <c r="I183" s="86">
        <v>639.48</v>
      </c>
      <c r="J183" s="84">
        <v>639.48</v>
      </c>
      <c r="K183" s="202">
        <f t="shared" si="13"/>
        <v>0</v>
      </c>
      <c r="L183" s="25"/>
      <c r="M183" s="19">
        <f t="shared" si="21"/>
        <v>639.48</v>
      </c>
      <c r="N183" s="19"/>
      <c r="O183" s="9"/>
      <c r="P183" s="4"/>
      <c r="Q183" s="215"/>
      <c r="R183" s="215"/>
      <c r="S183" s="222"/>
      <c r="T183" s="222"/>
      <c r="U183" s="222"/>
      <c r="V183" s="225"/>
      <c r="W183" s="228"/>
      <c r="X183" s="234"/>
      <c r="Y183" s="215"/>
      <c r="Z183" s="215"/>
    </row>
    <row r="184" spans="1:26" ht="18.75" x14ac:dyDescent="0.25">
      <c r="A184" s="93" t="s">
        <v>631</v>
      </c>
      <c r="B184" s="239"/>
      <c r="C184" s="99" t="s">
        <v>963</v>
      </c>
      <c r="D184" s="128" t="s">
        <v>20</v>
      </c>
      <c r="E184" s="128">
        <v>4</v>
      </c>
      <c r="F184" s="128">
        <v>4</v>
      </c>
      <c r="G184" s="260"/>
      <c r="H184" s="244"/>
      <c r="I184" s="86">
        <v>426.32</v>
      </c>
      <c r="J184" s="61">
        <v>426.32</v>
      </c>
      <c r="K184" s="202">
        <f t="shared" si="13"/>
        <v>0</v>
      </c>
      <c r="L184" s="25"/>
      <c r="M184" s="19">
        <f t="shared" si="21"/>
        <v>426.32</v>
      </c>
      <c r="N184" s="19"/>
      <c r="O184" s="9"/>
      <c r="P184" s="4"/>
      <c r="Q184" s="215"/>
      <c r="R184" s="215"/>
      <c r="S184" s="222"/>
      <c r="T184" s="222"/>
      <c r="U184" s="222"/>
      <c r="V184" s="225"/>
      <c r="W184" s="228"/>
      <c r="X184" s="234"/>
      <c r="Y184" s="215"/>
      <c r="Z184" s="215"/>
    </row>
    <row r="185" spans="1:26" ht="37.5" x14ac:dyDescent="0.25">
      <c r="A185" s="93" t="s">
        <v>632</v>
      </c>
      <c r="B185" s="239"/>
      <c r="C185" s="98" t="s">
        <v>945</v>
      </c>
      <c r="D185" s="63" t="s">
        <v>39</v>
      </c>
      <c r="E185" s="84">
        <v>1</v>
      </c>
      <c r="F185" s="84">
        <v>1</v>
      </c>
      <c r="G185" s="260"/>
      <c r="H185" s="244"/>
      <c r="I185" s="160">
        <v>1080</v>
      </c>
      <c r="J185" s="174">
        <v>1080</v>
      </c>
      <c r="K185" s="202">
        <f t="shared" si="13"/>
        <v>0</v>
      </c>
      <c r="L185" s="25"/>
      <c r="M185" s="19">
        <f t="shared" si="21"/>
        <v>1080</v>
      </c>
      <c r="N185" s="19"/>
      <c r="O185" s="9"/>
      <c r="P185" s="4"/>
      <c r="Q185" s="215"/>
      <c r="R185" s="215"/>
      <c r="S185" s="222"/>
      <c r="T185" s="222"/>
      <c r="U185" s="222"/>
      <c r="V185" s="225"/>
      <c r="W185" s="228"/>
      <c r="X185" s="234"/>
      <c r="Y185" s="215"/>
      <c r="Z185" s="215"/>
    </row>
    <row r="186" spans="1:26" ht="37.5" x14ac:dyDescent="0.25">
      <c r="A186" s="93" t="s">
        <v>633</v>
      </c>
      <c r="B186" s="239"/>
      <c r="C186" s="99" t="s">
        <v>922</v>
      </c>
      <c r="D186" s="133" t="s">
        <v>20</v>
      </c>
      <c r="E186" s="145">
        <v>1</v>
      </c>
      <c r="F186" s="145">
        <v>1</v>
      </c>
      <c r="G186" s="260"/>
      <c r="H186" s="244"/>
      <c r="I186" s="160">
        <v>325.90401000000003</v>
      </c>
      <c r="J186" s="86">
        <v>325.90401000000003</v>
      </c>
      <c r="K186" s="202">
        <f t="shared" si="13"/>
        <v>0</v>
      </c>
      <c r="L186" s="25"/>
      <c r="M186" s="19">
        <f t="shared" si="21"/>
        <v>325.90401000000003</v>
      </c>
      <c r="N186" s="19"/>
      <c r="O186" s="9"/>
      <c r="P186" s="4"/>
      <c r="Q186" s="215"/>
      <c r="R186" s="215"/>
      <c r="S186" s="222"/>
      <c r="T186" s="222"/>
      <c r="U186" s="222"/>
      <c r="V186" s="225"/>
      <c r="W186" s="228"/>
      <c r="X186" s="234"/>
      <c r="Y186" s="215"/>
      <c r="Z186" s="215"/>
    </row>
    <row r="187" spans="1:26" ht="37.5" x14ac:dyDescent="0.25">
      <c r="A187" s="93" t="s">
        <v>634</v>
      </c>
      <c r="B187" s="239"/>
      <c r="C187" s="99" t="s">
        <v>964</v>
      </c>
      <c r="D187" s="133" t="s">
        <v>20</v>
      </c>
      <c r="E187" s="145">
        <v>12</v>
      </c>
      <c r="F187" s="145">
        <v>12</v>
      </c>
      <c r="G187" s="260"/>
      <c r="H187" s="244"/>
      <c r="I187" s="160">
        <v>269.20751999999999</v>
      </c>
      <c r="J187" s="86">
        <v>269.20756999999998</v>
      </c>
      <c r="K187" s="202">
        <f t="shared" si="13"/>
        <v>4.9999999987448973E-5</v>
      </c>
      <c r="L187" s="25"/>
      <c r="M187" s="19">
        <f>I187</f>
        <v>269.20751999999999</v>
      </c>
      <c r="N187" s="19"/>
      <c r="O187" s="9"/>
      <c r="P187" s="4"/>
      <c r="Q187" s="215"/>
      <c r="R187" s="215"/>
      <c r="S187" s="222"/>
      <c r="T187" s="222"/>
      <c r="U187" s="222"/>
      <c r="V187" s="225"/>
      <c r="W187" s="228"/>
      <c r="X187" s="234"/>
      <c r="Y187" s="215"/>
      <c r="Z187" s="215"/>
    </row>
    <row r="188" spans="1:26" ht="18.75" x14ac:dyDescent="0.25">
      <c r="A188" s="94" t="s">
        <v>635</v>
      </c>
      <c r="B188" s="239"/>
      <c r="C188" s="97" t="s">
        <v>965</v>
      </c>
      <c r="D188" s="122"/>
      <c r="E188" s="84"/>
      <c r="F188" s="84"/>
      <c r="G188" s="260"/>
      <c r="H188" s="244"/>
      <c r="I188" s="153">
        <f>SUM(I189:I192)</f>
        <v>2505.5640000000003</v>
      </c>
      <c r="J188" s="153">
        <f>SUM(J189:J192)</f>
        <v>2674.1929100000002</v>
      </c>
      <c r="K188" s="202">
        <f t="shared" si="13"/>
        <v>168.62890999999991</v>
      </c>
      <c r="L188" s="25"/>
      <c r="M188" s="61"/>
      <c r="N188" s="19"/>
      <c r="O188" s="9"/>
      <c r="P188" s="4"/>
      <c r="Q188" s="215"/>
      <c r="R188" s="215"/>
      <c r="S188" s="222"/>
      <c r="T188" s="222"/>
      <c r="U188" s="222"/>
      <c r="V188" s="225"/>
      <c r="W188" s="228"/>
      <c r="X188" s="234"/>
      <c r="Y188" s="215"/>
      <c r="Z188" s="215"/>
    </row>
    <row r="189" spans="1:26" ht="37.5" x14ac:dyDescent="0.25">
      <c r="A189" s="93" t="s">
        <v>636</v>
      </c>
      <c r="B189" s="239"/>
      <c r="C189" s="103" t="s">
        <v>900</v>
      </c>
      <c r="D189" s="122" t="s">
        <v>20</v>
      </c>
      <c r="E189" s="84">
        <v>2</v>
      </c>
      <c r="F189" s="84">
        <v>2</v>
      </c>
      <c r="G189" s="260"/>
      <c r="H189" s="244"/>
      <c r="I189" s="61">
        <v>1943.88</v>
      </c>
      <c r="J189" s="158">
        <v>2112.50891</v>
      </c>
      <c r="K189" s="202">
        <f t="shared" si="13"/>
        <v>168.62890999999991</v>
      </c>
      <c r="L189" s="25"/>
      <c r="M189" s="19">
        <f>J189</f>
        <v>2112.50891</v>
      </c>
      <c r="N189" s="19"/>
      <c r="O189" s="9"/>
      <c r="P189" s="4"/>
      <c r="Q189" s="215"/>
      <c r="R189" s="215"/>
      <c r="S189" s="222"/>
      <c r="T189" s="222"/>
      <c r="U189" s="222"/>
      <c r="V189" s="225"/>
      <c r="W189" s="228"/>
      <c r="X189" s="234"/>
      <c r="Y189" s="215"/>
      <c r="Z189" s="215"/>
    </row>
    <row r="190" spans="1:26" ht="18.75" x14ac:dyDescent="0.25">
      <c r="A190" s="93" t="s">
        <v>637</v>
      </c>
      <c r="B190" s="239"/>
      <c r="C190" s="99" t="s">
        <v>966</v>
      </c>
      <c r="D190" s="122" t="s">
        <v>20</v>
      </c>
      <c r="E190" s="84">
        <v>12</v>
      </c>
      <c r="F190" s="84">
        <v>12</v>
      </c>
      <c r="G190" s="260"/>
      <c r="H190" s="244"/>
      <c r="I190" s="86">
        <v>358.8</v>
      </c>
      <c r="J190" s="61">
        <v>358.8</v>
      </c>
      <c r="K190" s="202">
        <f t="shared" si="13"/>
        <v>0</v>
      </c>
      <c r="L190" s="25"/>
      <c r="M190" s="19">
        <f t="shared" ref="M190:M192" si="22">I190</f>
        <v>358.8</v>
      </c>
      <c r="N190" s="19"/>
      <c r="O190" s="9"/>
      <c r="P190" s="4"/>
      <c r="Q190" s="215"/>
      <c r="R190" s="215"/>
      <c r="S190" s="222"/>
      <c r="T190" s="222"/>
      <c r="U190" s="222"/>
      <c r="V190" s="225"/>
      <c r="W190" s="228"/>
      <c r="X190" s="234"/>
      <c r="Y190" s="215"/>
      <c r="Z190" s="215"/>
    </row>
    <row r="191" spans="1:26" ht="18.75" x14ac:dyDescent="0.25">
      <c r="A191" s="93" t="s">
        <v>638</v>
      </c>
      <c r="B191" s="239"/>
      <c r="C191" s="108" t="s">
        <v>367</v>
      </c>
      <c r="D191" s="122" t="s">
        <v>20</v>
      </c>
      <c r="E191" s="84">
        <v>6</v>
      </c>
      <c r="F191" s="84">
        <v>6</v>
      </c>
      <c r="G191" s="260"/>
      <c r="H191" s="244"/>
      <c r="I191" s="86">
        <v>101.44199999999999</v>
      </c>
      <c r="J191" s="86">
        <v>101.44199999999999</v>
      </c>
      <c r="K191" s="202">
        <f t="shared" si="13"/>
        <v>0</v>
      </c>
      <c r="L191" s="25"/>
      <c r="M191" s="19">
        <f t="shared" si="22"/>
        <v>101.44199999999999</v>
      </c>
      <c r="N191" s="19"/>
      <c r="O191" s="9"/>
      <c r="P191" s="4"/>
      <c r="Q191" s="215"/>
      <c r="R191" s="215"/>
      <c r="S191" s="222"/>
      <c r="T191" s="222"/>
      <c r="U191" s="222"/>
      <c r="V191" s="225"/>
      <c r="W191" s="228"/>
      <c r="X191" s="234"/>
      <c r="Y191" s="215"/>
      <c r="Z191" s="215"/>
    </row>
    <row r="192" spans="1:26" ht="18.75" x14ac:dyDescent="0.25">
      <c r="A192" s="93" t="s">
        <v>639</v>
      </c>
      <c r="B192" s="239"/>
      <c r="C192" s="108" t="s">
        <v>367</v>
      </c>
      <c r="D192" s="122" t="s">
        <v>20</v>
      </c>
      <c r="E192" s="84">
        <v>6</v>
      </c>
      <c r="F192" s="84">
        <v>6</v>
      </c>
      <c r="G192" s="260"/>
      <c r="H192" s="244"/>
      <c r="I192" s="86">
        <v>101.44199999999999</v>
      </c>
      <c r="J192" s="86">
        <v>101.44199999999999</v>
      </c>
      <c r="K192" s="202">
        <f t="shared" si="13"/>
        <v>0</v>
      </c>
      <c r="L192" s="25"/>
      <c r="M192" s="19">
        <f t="shared" si="22"/>
        <v>101.44199999999999</v>
      </c>
      <c r="N192" s="19"/>
      <c r="O192" s="9"/>
      <c r="P192" s="4"/>
      <c r="Q192" s="215"/>
      <c r="R192" s="215"/>
      <c r="S192" s="222"/>
      <c r="T192" s="222"/>
      <c r="U192" s="222"/>
      <c r="V192" s="225"/>
      <c r="W192" s="228"/>
      <c r="X192" s="234"/>
      <c r="Y192" s="215"/>
      <c r="Z192" s="215"/>
    </row>
    <row r="193" spans="1:26" ht="18.75" x14ac:dyDescent="0.25">
      <c r="A193" s="94" t="s">
        <v>144</v>
      </c>
      <c r="B193" s="239"/>
      <c r="C193" s="97" t="s">
        <v>967</v>
      </c>
      <c r="D193" s="122"/>
      <c r="E193" s="84"/>
      <c r="F193" s="84"/>
      <c r="G193" s="260"/>
      <c r="H193" s="244"/>
      <c r="I193" s="64">
        <f>SUM(I194:I197)</f>
        <v>10130.145</v>
      </c>
      <c r="J193" s="64">
        <f>SUM(J194:J197)</f>
        <v>10130.145540000001</v>
      </c>
      <c r="K193" s="202">
        <f t="shared" si="13"/>
        <v>5.4000000091036782E-4</v>
      </c>
      <c r="L193" s="25"/>
      <c r="M193" s="19"/>
      <c r="N193" s="19"/>
      <c r="O193" s="9"/>
      <c r="P193" s="4"/>
      <c r="Q193" s="215"/>
      <c r="R193" s="215"/>
      <c r="S193" s="222"/>
      <c r="T193" s="222"/>
      <c r="U193" s="222"/>
      <c r="V193" s="225"/>
      <c r="W193" s="228"/>
      <c r="X193" s="234"/>
      <c r="Y193" s="215"/>
      <c r="Z193" s="215"/>
    </row>
    <row r="194" spans="1:26" ht="18.75" x14ac:dyDescent="0.3">
      <c r="A194" s="93" t="s">
        <v>145</v>
      </c>
      <c r="B194" s="239"/>
      <c r="C194" s="99" t="s">
        <v>968</v>
      </c>
      <c r="D194" s="122"/>
      <c r="E194" s="84"/>
      <c r="F194" s="84"/>
      <c r="G194" s="260"/>
      <c r="H194" s="244"/>
      <c r="I194" s="88"/>
      <c r="J194" s="171"/>
      <c r="K194" s="202">
        <f t="shared" si="13"/>
        <v>0</v>
      </c>
      <c r="L194" s="25"/>
      <c r="M194" s="61"/>
      <c r="N194" s="19"/>
      <c r="O194" s="9"/>
      <c r="P194" s="4"/>
      <c r="Q194" s="215"/>
      <c r="R194" s="215"/>
      <c r="S194" s="222"/>
      <c r="T194" s="222"/>
      <c r="U194" s="222"/>
      <c r="V194" s="225"/>
      <c r="W194" s="228"/>
      <c r="X194" s="234"/>
      <c r="Y194" s="215"/>
      <c r="Z194" s="215"/>
    </row>
    <row r="195" spans="1:26" ht="37.5" x14ac:dyDescent="0.25">
      <c r="A195" s="93" t="s">
        <v>640</v>
      </c>
      <c r="B195" s="239"/>
      <c r="C195" s="98" t="s">
        <v>969</v>
      </c>
      <c r="D195" s="122" t="s">
        <v>20</v>
      </c>
      <c r="E195" s="84">
        <v>1</v>
      </c>
      <c r="F195" s="84">
        <v>1</v>
      </c>
      <c r="G195" s="260"/>
      <c r="H195" s="244"/>
      <c r="I195" s="86">
        <v>3085.5630000000001</v>
      </c>
      <c r="J195" s="86">
        <v>3085.5630000000001</v>
      </c>
      <c r="K195" s="202">
        <f t="shared" si="13"/>
        <v>0</v>
      </c>
      <c r="L195" s="25"/>
      <c r="M195" s="19">
        <f t="shared" ref="M195:M197" si="23">I195</f>
        <v>3085.5630000000001</v>
      </c>
      <c r="N195" s="19"/>
      <c r="O195" s="9"/>
      <c r="P195" s="4"/>
      <c r="Q195" s="215"/>
      <c r="R195" s="215"/>
      <c r="S195" s="222"/>
      <c r="T195" s="222"/>
      <c r="U195" s="222"/>
      <c r="V195" s="225"/>
      <c r="W195" s="228"/>
      <c r="X195" s="234"/>
      <c r="Y195" s="215"/>
      <c r="Z195" s="215"/>
    </row>
    <row r="196" spans="1:26" ht="37.5" x14ac:dyDescent="0.25">
      <c r="A196" s="93" t="s">
        <v>641</v>
      </c>
      <c r="B196" s="239"/>
      <c r="C196" s="98" t="s">
        <v>970</v>
      </c>
      <c r="D196" s="122" t="s">
        <v>20</v>
      </c>
      <c r="E196" s="84">
        <v>1</v>
      </c>
      <c r="F196" s="84">
        <v>1</v>
      </c>
      <c r="G196" s="260"/>
      <c r="H196" s="244"/>
      <c r="I196" s="86">
        <v>3559.9569999999999</v>
      </c>
      <c r="J196" s="86">
        <v>3559.95714</v>
      </c>
      <c r="K196" s="202">
        <f t="shared" si="13"/>
        <v>1.4000000010128133E-4</v>
      </c>
      <c r="L196" s="25"/>
      <c r="M196" s="19">
        <f t="shared" si="23"/>
        <v>3559.9569999999999</v>
      </c>
      <c r="N196" s="19"/>
      <c r="O196" s="9"/>
      <c r="P196" s="4"/>
      <c r="Q196" s="215"/>
      <c r="R196" s="215"/>
      <c r="S196" s="222"/>
      <c r="T196" s="222"/>
      <c r="U196" s="222"/>
      <c r="V196" s="225"/>
      <c r="W196" s="228"/>
      <c r="X196" s="234"/>
      <c r="Y196" s="215"/>
      <c r="Z196" s="215"/>
    </row>
    <row r="197" spans="1:26" ht="37.5" x14ac:dyDescent="0.25">
      <c r="A197" s="93" t="s">
        <v>642</v>
      </c>
      <c r="B197" s="239"/>
      <c r="C197" s="98" t="s">
        <v>971</v>
      </c>
      <c r="D197" s="122" t="s">
        <v>20</v>
      </c>
      <c r="E197" s="84">
        <v>1</v>
      </c>
      <c r="F197" s="84">
        <v>1</v>
      </c>
      <c r="G197" s="260"/>
      <c r="H197" s="244"/>
      <c r="I197" s="86">
        <v>3484.625</v>
      </c>
      <c r="J197" s="86">
        <v>3484.6253999999999</v>
      </c>
      <c r="K197" s="202">
        <f t="shared" si="13"/>
        <v>3.9999999989959178E-4</v>
      </c>
      <c r="L197" s="25"/>
      <c r="M197" s="19">
        <f t="shared" si="23"/>
        <v>3484.625</v>
      </c>
      <c r="N197" s="19"/>
      <c r="O197" s="9"/>
      <c r="P197" s="4"/>
      <c r="Q197" s="215"/>
      <c r="R197" s="215"/>
      <c r="S197" s="222"/>
      <c r="T197" s="222"/>
      <c r="U197" s="222"/>
      <c r="V197" s="225"/>
      <c r="W197" s="228"/>
      <c r="X197" s="234"/>
      <c r="Y197" s="215"/>
      <c r="Z197" s="215"/>
    </row>
    <row r="198" spans="1:26" ht="37.5" x14ac:dyDescent="0.25">
      <c r="A198" s="94" t="s">
        <v>146</v>
      </c>
      <c r="B198" s="239"/>
      <c r="C198" s="97" t="s">
        <v>972</v>
      </c>
      <c r="D198" s="122"/>
      <c r="E198" s="84"/>
      <c r="F198" s="84"/>
      <c r="G198" s="260"/>
      <c r="H198" s="244"/>
      <c r="I198" s="153">
        <f>SUM(I199:I199)</f>
        <v>777</v>
      </c>
      <c r="J198" s="153">
        <f>SUM(J199:J199)</f>
        <v>777</v>
      </c>
      <c r="K198" s="202">
        <f t="shared" si="13"/>
        <v>0</v>
      </c>
      <c r="L198" s="25"/>
      <c r="M198" s="61"/>
      <c r="N198" s="19"/>
      <c r="O198" s="9"/>
      <c r="P198" s="4"/>
      <c r="Q198" s="215"/>
      <c r="R198" s="215"/>
      <c r="S198" s="222"/>
      <c r="T198" s="222"/>
      <c r="U198" s="222"/>
      <c r="V198" s="225"/>
      <c r="W198" s="228"/>
      <c r="X198" s="234"/>
      <c r="Y198" s="215"/>
      <c r="Z198" s="215"/>
    </row>
    <row r="199" spans="1:26" ht="18.75" x14ac:dyDescent="0.3">
      <c r="A199" s="93" t="s">
        <v>429</v>
      </c>
      <c r="B199" s="239"/>
      <c r="C199" s="99" t="s">
        <v>957</v>
      </c>
      <c r="D199" s="63" t="s">
        <v>20</v>
      </c>
      <c r="E199" s="84">
        <v>6</v>
      </c>
      <c r="F199" s="84">
        <v>6</v>
      </c>
      <c r="G199" s="260"/>
      <c r="H199" s="244"/>
      <c r="I199" s="154">
        <v>777</v>
      </c>
      <c r="J199" s="173">
        <v>777</v>
      </c>
      <c r="K199" s="202">
        <f t="shared" si="13"/>
        <v>0</v>
      </c>
      <c r="L199" s="25"/>
      <c r="M199" s="19">
        <f>I199</f>
        <v>777</v>
      </c>
      <c r="N199" s="19"/>
      <c r="O199" s="9"/>
      <c r="P199" s="4"/>
      <c r="Q199" s="215"/>
      <c r="R199" s="215"/>
      <c r="S199" s="222"/>
      <c r="T199" s="222"/>
      <c r="U199" s="222"/>
      <c r="V199" s="225"/>
      <c r="W199" s="228"/>
      <c r="X199" s="234"/>
      <c r="Y199" s="215"/>
      <c r="Z199" s="215"/>
    </row>
    <row r="200" spans="1:26" ht="18.75" x14ac:dyDescent="0.25">
      <c r="A200" s="94" t="s">
        <v>147</v>
      </c>
      <c r="B200" s="239"/>
      <c r="C200" s="97" t="s">
        <v>973</v>
      </c>
      <c r="D200" s="63"/>
      <c r="E200" s="84"/>
      <c r="F200" s="84"/>
      <c r="G200" s="260"/>
      <c r="H200" s="244"/>
      <c r="I200" s="64">
        <f>SUM(I201:I203)</f>
        <v>833.2097</v>
      </c>
      <c r="J200" s="64">
        <f>SUM(J201:J203)</f>
        <v>858.42273999999998</v>
      </c>
      <c r="K200" s="202">
        <f t="shared" si="13"/>
        <v>25.213039999999978</v>
      </c>
      <c r="L200" s="25"/>
      <c r="M200" s="19"/>
      <c r="N200" s="19"/>
      <c r="O200" s="9"/>
      <c r="P200" s="4"/>
      <c r="Q200" s="215"/>
      <c r="R200" s="215"/>
      <c r="S200" s="222"/>
      <c r="T200" s="222"/>
      <c r="U200" s="222"/>
      <c r="V200" s="225"/>
      <c r="W200" s="228"/>
      <c r="X200" s="234"/>
      <c r="Y200" s="215"/>
      <c r="Z200" s="215"/>
    </row>
    <row r="201" spans="1:26" ht="18.75" x14ac:dyDescent="0.3">
      <c r="A201" s="93" t="s">
        <v>148</v>
      </c>
      <c r="B201" s="239"/>
      <c r="C201" s="99" t="s">
        <v>384</v>
      </c>
      <c r="D201" s="63" t="s">
        <v>20</v>
      </c>
      <c r="E201" s="84">
        <v>2</v>
      </c>
      <c r="F201" s="84">
        <v>2</v>
      </c>
      <c r="G201" s="260"/>
      <c r="H201" s="244"/>
      <c r="I201" s="86">
        <v>630.32569999999998</v>
      </c>
      <c r="J201" s="173">
        <f>327.76937*2</f>
        <v>655.53873999999996</v>
      </c>
      <c r="K201" s="202">
        <f t="shared" si="13"/>
        <v>25.213039999999978</v>
      </c>
      <c r="L201" s="25"/>
      <c r="M201" s="19">
        <f>J201</f>
        <v>655.53873999999996</v>
      </c>
      <c r="N201" s="19"/>
      <c r="O201" s="9"/>
      <c r="P201" s="4"/>
      <c r="Q201" s="215"/>
      <c r="R201" s="215"/>
      <c r="S201" s="222"/>
      <c r="T201" s="222"/>
      <c r="U201" s="222"/>
      <c r="V201" s="225"/>
      <c r="W201" s="228"/>
      <c r="X201" s="234"/>
      <c r="Y201" s="215"/>
      <c r="Z201" s="215"/>
    </row>
    <row r="202" spans="1:26" ht="18.75" x14ac:dyDescent="0.25">
      <c r="A202" s="93" t="s">
        <v>643</v>
      </c>
      <c r="B202" s="239"/>
      <c r="C202" s="108" t="s">
        <v>367</v>
      </c>
      <c r="D202" s="63" t="s">
        <v>20</v>
      </c>
      <c r="E202" s="84">
        <v>6</v>
      </c>
      <c r="F202" s="84">
        <v>6</v>
      </c>
      <c r="G202" s="260"/>
      <c r="H202" s="244"/>
      <c r="I202" s="86">
        <v>101.44199999999999</v>
      </c>
      <c r="J202" s="61">
        <v>101.44199999999999</v>
      </c>
      <c r="K202" s="202">
        <f t="shared" si="13"/>
        <v>0</v>
      </c>
      <c r="L202" s="25"/>
      <c r="M202" s="19">
        <f>I202</f>
        <v>101.44199999999999</v>
      </c>
      <c r="N202" s="19"/>
      <c r="O202" s="9"/>
      <c r="P202" s="4"/>
      <c r="Q202" s="215"/>
      <c r="R202" s="215"/>
      <c r="S202" s="222"/>
      <c r="T202" s="222"/>
      <c r="U202" s="222"/>
      <c r="V202" s="225"/>
      <c r="W202" s="228"/>
      <c r="X202" s="234"/>
      <c r="Y202" s="215"/>
      <c r="Z202" s="215"/>
    </row>
    <row r="203" spans="1:26" ht="18.75" x14ac:dyDescent="0.25">
      <c r="A203" s="93" t="s">
        <v>644</v>
      </c>
      <c r="B203" s="239"/>
      <c r="C203" s="108" t="s">
        <v>367</v>
      </c>
      <c r="D203" s="63" t="s">
        <v>20</v>
      </c>
      <c r="E203" s="84">
        <v>6</v>
      </c>
      <c r="F203" s="84">
        <v>6</v>
      </c>
      <c r="G203" s="260"/>
      <c r="H203" s="244"/>
      <c r="I203" s="86">
        <v>101.44199999999999</v>
      </c>
      <c r="J203" s="61">
        <v>101.44199999999999</v>
      </c>
      <c r="K203" s="202">
        <f t="shared" si="13"/>
        <v>0</v>
      </c>
      <c r="L203" s="25"/>
      <c r="M203" s="19">
        <f>I203</f>
        <v>101.44199999999999</v>
      </c>
      <c r="N203" s="19"/>
      <c r="O203" s="9"/>
      <c r="P203" s="4"/>
      <c r="Q203" s="215"/>
      <c r="R203" s="215"/>
      <c r="S203" s="222"/>
      <c r="T203" s="222"/>
      <c r="U203" s="222"/>
      <c r="V203" s="225"/>
      <c r="W203" s="228"/>
      <c r="X203" s="234"/>
      <c r="Y203" s="215"/>
      <c r="Z203" s="215"/>
    </row>
    <row r="204" spans="1:26" ht="18.75" x14ac:dyDescent="0.25">
      <c r="A204" s="94" t="s">
        <v>149</v>
      </c>
      <c r="B204" s="239"/>
      <c r="C204" s="97" t="s">
        <v>385</v>
      </c>
      <c r="D204" s="63"/>
      <c r="E204" s="84"/>
      <c r="F204" s="84"/>
      <c r="G204" s="260"/>
      <c r="H204" s="244"/>
      <c r="I204" s="153">
        <f>SUM(I205:I209)</f>
        <v>187054.89299999998</v>
      </c>
      <c r="J204" s="64">
        <f>SUM(J205:J209)</f>
        <v>187054.89299999998</v>
      </c>
      <c r="K204" s="202">
        <f t="shared" si="13"/>
        <v>0</v>
      </c>
      <c r="L204" s="25"/>
      <c r="M204" s="61"/>
      <c r="N204" s="19"/>
      <c r="O204" s="9"/>
      <c r="P204" s="4"/>
      <c r="Q204" s="215"/>
      <c r="R204" s="215"/>
      <c r="S204" s="222"/>
      <c r="T204" s="222"/>
      <c r="U204" s="222"/>
      <c r="V204" s="225"/>
      <c r="W204" s="228"/>
      <c r="X204" s="234"/>
      <c r="Y204" s="215"/>
      <c r="Z204" s="215"/>
    </row>
    <row r="205" spans="1:26" ht="18.75" x14ac:dyDescent="0.3">
      <c r="A205" s="93" t="s">
        <v>150</v>
      </c>
      <c r="B205" s="239"/>
      <c r="C205" s="99" t="s">
        <v>974</v>
      </c>
      <c r="D205" s="128" t="s">
        <v>1087</v>
      </c>
      <c r="E205" s="128">
        <v>1</v>
      </c>
      <c r="F205" s="128">
        <v>1</v>
      </c>
      <c r="G205" s="260"/>
      <c r="H205" s="244"/>
      <c r="I205" s="86">
        <v>129190</v>
      </c>
      <c r="J205" s="85">
        <v>129190</v>
      </c>
      <c r="K205" s="202">
        <f t="shared" ref="K205:K268" si="24">J205-I205</f>
        <v>0</v>
      </c>
      <c r="L205" s="25"/>
      <c r="M205" s="19">
        <f>I205</f>
        <v>129190</v>
      </c>
      <c r="N205" s="19"/>
      <c r="O205" s="9"/>
      <c r="P205" s="4"/>
      <c r="Q205" s="215"/>
      <c r="R205" s="215"/>
      <c r="S205" s="222"/>
      <c r="T205" s="222"/>
      <c r="U205" s="222"/>
      <c r="V205" s="225"/>
      <c r="W205" s="228"/>
      <c r="X205" s="234"/>
      <c r="Y205" s="215"/>
      <c r="Z205" s="215"/>
    </row>
    <row r="206" spans="1:26" ht="18.75" x14ac:dyDescent="0.3">
      <c r="A206" s="93" t="s">
        <v>430</v>
      </c>
      <c r="B206" s="239"/>
      <c r="C206" s="99" t="s">
        <v>975</v>
      </c>
      <c r="D206" s="128" t="s">
        <v>1087</v>
      </c>
      <c r="E206" s="128">
        <v>2</v>
      </c>
      <c r="F206" s="128">
        <v>2</v>
      </c>
      <c r="G206" s="260"/>
      <c r="H206" s="244"/>
      <c r="I206" s="86">
        <v>52408</v>
      </c>
      <c r="J206" s="85">
        <v>52408</v>
      </c>
      <c r="K206" s="202">
        <f t="shared" si="24"/>
        <v>0</v>
      </c>
      <c r="L206" s="25"/>
      <c r="M206" s="19">
        <f>I206</f>
        <v>52408</v>
      </c>
      <c r="N206" s="19"/>
      <c r="O206" s="9"/>
      <c r="P206" s="4"/>
      <c r="Q206" s="215"/>
      <c r="R206" s="215"/>
      <c r="S206" s="222"/>
      <c r="T206" s="222"/>
      <c r="U206" s="222"/>
      <c r="V206" s="225"/>
      <c r="W206" s="228"/>
      <c r="X206" s="234"/>
      <c r="Y206" s="215"/>
      <c r="Z206" s="215"/>
    </row>
    <row r="207" spans="1:26" ht="18.75" x14ac:dyDescent="0.25">
      <c r="A207" s="93" t="s">
        <v>645</v>
      </c>
      <c r="B207" s="239"/>
      <c r="C207" s="99" t="s">
        <v>976</v>
      </c>
      <c r="D207" s="128" t="s">
        <v>20</v>
      </c>
      <c r="E207" s="128">
        <v>1</v>
      </c>
      <c r="F207" s="128">
        <v>1</v>
      </c>
      <c r="G207" s="260"/>
      <c r="H207" s="244"/>
      <c r="I207" s="86">
        <v>3214.8429999999998</v>
      </c>
      <c r="J207" s="61">
        <v>3214.8429999999998</v>
      </c>
      <c r="K207" s="202">
        <f t="shared" si="24"/>
        <v>0</v>
      </c>
      <c r="L207" s="25"/>
      <c r="M207" s="19">
        <f>J207</f>
        <v>3214.8429999999998</v>
      </c>
      <c r="N207" s="19"/>
      <c r="O207" s="9"/>
      <c r="P207" s="4"/>
      <c r="Q207" s="215"/>
      <c r="R207" s="215"/>
      <c r="S207" s="222"/>
      <c r="T207" s="222"/>
      <c r="U207" s="222"/>
      <c r="V207" s="225"/>
      <c r="W207" s="228"/>
      <c r="X207" s="234"/>
      <c r="Y207" s="215"/>
      <c r="Z207" s="215"/>
    </row>
    <row r="208" spans="1:26" ht="18.75" x14ac:dyDescent="0.3">
      <c r="A208" s="93" t="s">
        <v>646</v>
      </c>
      <c r="B208" s="239"/>
      <c r="C208" s="99" t="s">
        <v>977</v>
      </c>
      <c r="D208" s="128" t="s">
        <v>20</v>
      </c>
      <c r="E208" s="128">
        <v>1</v>
      </c>
      <c r="F208" s="128">
        <v>1</v>
      </c>
      <c r="G208" s="260"/>
      <c r="H208" s="244"/>
      <c r="I208" s="86">
        <v>1702.05</v>
      </c>
      <c r="J208" s="85">
        <v>1702.05</v>
      </c>
      <c r="K208" s="202">
        <f t="shared" si="24"/>
        <v>0</v>
      </c>
      <c r="L208" s="25"/>
      <c r="M208" s="19">
        <f>I208</f>
        <v>1702.05</v>
      </c>
      <c r="N208" s="19"/>
      <c r="O208" s="9"/>
      <c r="P208" s="4"/>
      <c r="Q208" s="215"/>
      <c r="R208" s="215"/>
      <c r="S208" s="222"/>
      <c r="T208" s="222"/>
      <c r="U208" s="222"/>
      <c r="V208" s="225"/>
      <c r="W208" s="228"/>
      <c r="X208" s="234"/>
      <c r="Y208" s="215"/>
      <c r="Z208" s="215"/>
    </row>
    <row r="209" spans="1:26" ht="18.75" x14ac:dyDescent="0.3">
      <c r="A209" s="93" t="s">
        <v>647</v>
      </c>
      <c r="B209" s="239"/>
      <c r="C209" s="99" t="s">
        <v>69</v>
      </c>
      <c r="D209" s="128" t="s">
        <v>20</v>
      </c>
      <c r="E209" s="128">
        <v>1</v>
      </c>
      <c r="F209" s="128">
        <v>1</v>
      </c>
      <c r="G209" s="260"/>
      <c r="H209" s="244"/>
      <c r="I209" s="86">
        <v>540</v>
      </c>
      <c r="J209" s="85">
        <v>540</v>
      </c>
      <c r="K209" s="202">
        <f t="shared" si="24"/>
        <v>0</v>
      </c>
      <c r="L209" s="25"/>
      <c r="M209" s="19">
        <f>I209</f>
        <v>540</v>
      </c>
      <c r="N209" s="19"/>
      <c r="O209" s="9"/>
      <c r="P209" s="4"/>
      <c r="Q209" s="215"/>
      <c r="R209" s="215"/>
      <c r="S209" s="222"/>
      <c r="T209" s="222"/>
      <c r="U209" s="222"/>
      <c r="V209" s="225"/>
      <c r="W209" s="228"/>
      <c r="X209" s="234"/>
      <c r="Y209" s="215"/>
      <c r="Z209" s="215"/>
    </row>
    <row r="210" spans="1:26" ht="18.75" x14ac:dyDescent="0.25">
      <c r="A210" s="94" t="s">
        <v>337</v>
      </c>
      <c r="B210" s="239"/>
      <c r="C210" s="97" t="s">
        <v>978</v>
      </c>
      <c r="D210" s="128"/>
      <c r="E210" s="128"/>
      <c r="F210" s="128"/>
      <c r="G210" s="260"/>
      <c r="H210" s="244"/>
      <c r="I210" s="153">
        <f>SUM(I211)</f>
        <v>4782.4596000000001</v>
      </c>
      <c r="J210" s="64">
        <f>SUM(J211)</f>
        <v>5553.2250000000004</v>
      </c>
      <c r="K210" s="202">
        <f t="shared" si="24"/>
        <v>770.76540000000023</v>
      </c>
      <c r="L210" s="25"/>
      <c r="M210" s="19"/>
      <c r="N210" s="19"/>
      <c r="O210" s="9"/>
      <c r="P210" s="4"/>
      <c r="Q210" s="215"/>
      <c r="R210" s="215"/>
      <c r="S210" s="222"/>
      <c r="T210" s="222"/>
      <c r="U210" s="222"/>
      <c r="V210" s="225"/>
      <c r="W210" s="228"/>
      <c r="X210" s="234"/>
      <c r="Y210" s="215"/>
      <c r="Z210" s="215"/>
    </row>
    <row r="211" spans="1:26" ht="37.5" x14ac:dyDescent="0.25">
      <c r="A211" s="93" t="s">
        <v>151</v>
      </c>
      <c r="B211" s="239"/>
      <c r="C211" s="106" t="s">
        <v>979</v>
      </c>
      <c r="D211" s="128" t="s">
        <v>1087</v>
      </c>
      <c r="E211" s="128">
        <v>1</v>
      </c>
      <c r="F211" s="128">
        <v>1</v>
      </c>
      <c r="G211" s="260"/>
      <c r="H211" s="244"/>
      <c r="I211" s="61">
        <v>4782.4596000000001</v>
      </c>
      <c r="J211" s="61">
        <v>5553.2250000000004</v>
      </c>
      <c r="K211" s="202">
        <f t="shared" si="24"/>
        <v>770.76540000000023</v>
      </c>
      <c r="L211" s="25"/>
      <c r="M211" s="61"/>
      <c r="N211" s="19">
        <f>J211</f>
        <v>5553.2250000000004</v>
      </c>
      <c r="O211" s="9"/>
      <c r="P211" s="4"/>
      <c r="Q211" s="215"/>
      <c r="R211" s="215"/>
      <c r="S211" s="222"/>
      <c r="T211" s="222"/>
      <c r="U211" s="222"/>
      <c r="V211" s="225"/>
      <c r="W211" s="228"/>
      <c r="X211" s="234"/>
      <c r="Y211" s="215"/>
      <c r="Z211" s="215"/>
    </row>
    <row r="212" spans="1:26" ht="18.75" x14ac:dyDescent="0.25">
      <c r="A212" s="94" t="s">
        <v>338</v>
      </c>
      <c r="B212" s="239"/>
      <c r="C212" s="97" t="s">
        <v>387</v>
      </c>
      <c r="D212" s="63"/>
      <c r="E212" s="84"/>
      <c r="F212" s="84"/>
      <c r="G212" s="260"/>
      <c r="H212" s="244"/>
      <c r="I212" s="153">
        <f>SUM(I213:I219)</f>
        <v>9142.1162000000004</v>
      </c>
      <c r="J212" s="153">
        <f>SUM(J213:J219)</f>
        <v>9185.3017500000005</v>
      </c>
      <c r="K212" s="202">
        <f t="shared" si="24"/>
        <v>43.185550000000148</v>
      </c>
      <c r="L212" s="25"/>
      <c r="M212" s="61"/>
      <c r="N212" s="19"/>
      <c r="O212" s="9"/>
      <c r="P212" s="4"/>
      <c r="Q212" s="215"/>
      <c r="R212" s="215"/>
      <c r="S212" s="222"/>
      <c r="T212" s="222"/>
      <c r="U212" s="222"/>
      <c r="V212" s="225"/>
      <c r="W212" s="228"/>
      <c r="X212" s="234"/>
      <c r="Y212" s="215"/>
      <c r="Z212" s="215"/>
    </row>
    <row r="213" spans="1:26" ht="18.75" x14ac:dyDescent="0.3">
      <c r="A213" s="93"/>
      <c r="B213" s="239"/>
      <c r="C213" s="99" t="s">
        <v>968</v>
      </c>
      <c r="D213" s="63"/>
      <c r="E213" s="84"/>
      <c r="F213" s="84"/>
      <c r="G213" s="260"/>
      <c r="H213" s="244"/>
      <c r="I213" s="86"/>
      <c r="J213" s="171"/>
      <c r="K213" s="202">
        <f t="shared" si="24"/>
        <v>0</v>
      </c>
      <c r="L213" s="25"/>
      <c r="M213" s="61"/>
      <c r="N213" s="19"/>
      <c r="O213" s="9"/>
      <c r="P213" s="4"/>
      <c r="Q213" s="215"/>
      <c r="R213" s="215"/>
      <c r="S213" s="222"/>
      <c r="T213" s="222"/>
      <c r="U213" s="222"/>
      <c r="V213" s="225"/>
      <c r="W213" s="228"/>
      <c r="X213" s="234"/>
      <c r="Y213" s="215"/>
      <c r="Z213" s="215"/>
    </row>
    <row r="214" spans="1:26" ht="37.5" x14ac:dyDescent="0.25">
      <c r="A214" s="93" t="s">
        <v>152</v>
      </c>
      <c r="B214" s="239"/>
      <c r="C214" s="98" t="s">
        <v>980</v>
      </c>
      <c r="D214" s="63" t="s">
        <v>20</v>
      </c>
      <c r="E214" s="84">
        <v>1</v>
      </c>
      <c r="F214" s="84">
        <v>1</v>
      </c>
      <c r="G214" s="260"/>
      <c r="H214" s="244"/>
      <c r="I214" s="86">
        <v>3404.9769999999999</v>
      </c>
      <c r="J214" s="86">
        <v>3404.9769999999999</v>
      </c>
      <c r="K214" s="202">
        <f t="shared" si="24"/>
        <v>0</v>
      </c>
      <c r="L214" s="25"/>
      <c r="M214" s="19">
        <f t="shared" ref="M214:M216" si="25">I214</f>
        <v>3404.9769999999999</v>
      </c>
      <c r="N214" s="19"/>
      <c r="O214" s="9"/>
      <c r="P214" s="4"/>
      <c r="Q214" s="215"/>
      <c r="R214" s="215"/>
      <c r="S214" s="222"/>
      <c r="T214" s="222"/>
      <c r="U214" s="222"/>
      <c r="V214" s="225"/>
      <c r="W214" s="228"/>
      <c r="X214" s="234"/>
      <c r="Y214" s="215"/>
      <c r="Z214" s="215"/>
    </row>
    <row r="215" spans="1:26" ht="37.5" x14ac:dyDescent="0.25">
      <c r="A215" s="93" t="s">
        <v>648</v>
      </c>
      <c r="B215" s="239"/>
      <c r="C215" s="98" t="s">
        <v>981</v>
      </c>
      <c r="D215" s="63" t="s">
        <v>20</v>
      </c>
      <c r="E215" s="84">
        <v>1</v>
      </c>
      <c r="F215" s="84">
        <v>1</v>
      </c>
      <c r="G215" s="260"/>
      <c r="H215" s="244"/>
      <c r="I215" s="86">
        <v>3228.9290000000001</v>
      </c>
      <c r="J215" s="61">
        <v>3228.9290000000001</v>
      </c>
      <c r="K215" s="202">
        <f t="shared" si="24"/>
        <v>0</v>
      </c>
      <c r="L215" s="25"/>
      <c r="M215" s="19">
        <f t="shared" si="25"/>
        <v>3228.9290000000001</v>
      </c>
      <c r="N215" s="19"/>
      <c r="O215" s="9"/>
      <c r="P215" s="4"/>
      <c r="Q215" s="215"/>
      <c r="R215" s="215"/>
      <c r="S215" s="222"/>
      <c r="T215" s="222"/>
      <c r="U215" s="222"/>
      <c r="V215" s="225"/>
      <c r="W215" s="228"/>
      <c r="X215" s="234"/>
      <c r="Y215" s="215"/>
      <c r="Z215" s="215"/>
    </row>
    <row r="216" spans="1:26" ht="18.75" x14ac:dyDescent="0.3">
      <c r="A216" s="93" t="s">
        <v>649</v>
      </c>
      <c r="B216" s="239"/>
      <c r="C216" s="99" t="s">
        <v>977</v>
      </c>
      <c r="D216" s="122" t="s">
        <v>20</v>
      </c>
      <c r="E216" s="84">
        <v>1</v>
      </c>
      <c r="F216" s="84">
        <v>1</v>
      </c>
      <c r="G216" s="260"/>
      <c r="H216" s="244"/>
      <c r="I216" s="61">
        <v>1428.5709999999999</v>
      </c>
      <c r="J216" s="154">
        <v>1428.5709999999999</v>
      </c>
      <c r="K216" s="202">
        <f t="shared" si="24"/>
        <v>0</v>
      </c>
      <c r="L216" s="25"/>
      <c r="M216" s="19">
        <f t="shared" si="25"/>
        <v>1428.5709999999999</v>
      </c>
      <c r="N216" s="19"/>
      <c r="O216" s="9"/>
      <c r="P216" s="4"/>
      <c r="Q216" s="215"/>
      <c r="R216" s="215"/>
      <c r="S216" s="222"/>
      <c r="T216" s="222"/>
      <c r="U216" s="222"/>
      <c r="V216" s="225"/>
      <c r="W216" s="228"/>
      <c r="X216" s="234"/>
      <c r="Y216" s="215"/>
      <c r="Z216" s="215"/>
    </row>
    <row r="217" spans="1:26" ht="18.75" x14ac:dyDescent="0.3">
      <c r="A217" s="93" t="s">
        <v>650</v>
      </c>
      <c r="B217" s="239"/>
      <c r="C217" s="99" t="s">
        <v>982</v>
      </c>
      <c r="D217" s="122" t="s">
        <v>20</v>
      </c>
      <c r="E217" s="84">
        <v>2</v>
      </c>
      <c r="F217" s="84">
        <v>2</v>
      </c>
      <c r="G217" s="260"/>
      <c r="H217" s="244"/>
      <c r="I217" s="61">
        <v>208.99080000000001</v>
      </c>
      <c r="J217" s="173">
        <v>217.35042999999999</v>
      </c>
      <c r="K217" s="202">
        <f t="shared" si="24"/>
        <v>8.3596299999999815</v>
      </c>
      <c r="L217" s="25"/>
      <c r="M217" s="19">
        <f>J217</f>
        <v>217.35042999999999</v>
      </c>
      <c r="N217" s="19"/>
      <c r="O217" s="9"/>
      <c r="P217" s="4"/>
      <c r="Q217" s="215"/>
      <c r="R217" s="215"/>
      <c r="S217" s="222"/>
      <c r="T217" s="222"/>
      <c r="U217" s="222"/>
      <c r="V217" s="225"/>
      <c r="W217" s="228"/>
      <c r="X217" s="234"/>
      <c r="Y217" s="215"/>
      <c r="Z217" s="215"/>
    </row>
    <row r="218" spans="1:26" ht="18.75" x14ac:dyDescent="0.3">
      <c r="A218" s="93" t="s">
        <v>651</v>
      </c>
      <c r="B218" s="239"/>
      <c r="C218" s="99" t="s">
        <v>983</v>
      </c>
      <c r="D218" s="122" t="s">
        <v>20</v>
      </c>
      <c r="E218" s="84">
        <v>4</v>
      </c>
      <c r="F218" s="84">
        <v>4</v>
      </c>
      <c r="G218" s="260"/>
      <c r="H218" s="244"/>
      <c r="I218" s="61">
        <v>426.03399999999999</v>
      </c>
      <c r="J218" s="173">
        <v>443.07535999999999</v>
      </c>
      <c r="K218" s="202">
        <f t="shared" si="24"/>
        <v>17.041359999999997</v>
      </c>
      <c r="L218" s="25"/>
      <c r="M218" s="19">
        <f t="shared" ref="M218:M219" si="26">J218</f>
        <v>443.07535999999999</v>
      </c>
      <c r="N218" s="19"/>
      <c r="O218" s="9"/>
      <c r="P218" s="4"/>
      <c r="Q218" s="215"/>
      <c r="R218" s="215"/>
      <c r="S218" s="222"/>
      <c r="T218" s="222"/>
      <c r="U218" s="222"/>
      <c r="V218" s="225"/>
      <c r="W218" s="228"/>
      <c r="X218" s="234"/>
      <c r="Y218" s="215"/>
      <c r="Z218" s="215"/>
    </row>
    <row r="219" spans="1:26" ht="18.75" x14ac:dyDescent="0.3">
      <c r="A219" s="93" t="s">
        <v>652</v>
      </c>
      <c r="B219" s="239"/>
      <c r="C219" s="99" t="s">
        <v>984</v>
      </c>
      <c r="D219" s="122" t="s">
        <v>20</v>
      </c>
      <c r="E219" s="84">
        <v>4</v>
      </c>
      <c r="F219" s="84">
        <v>4</v>
      </c>
      <c r="G219" s="260"/>
      <c r="H219" s="244"/>
      <c r="I219" s="61">
        <v>444.61439999999999</v>
      </c>
      <c r="J219" s="173">
        <f>115.59974*4</f>
        <v>462.39895999999999</v>
      </c>
      <c r="K219" s="202">
        <f t="shared" si="24"/>
        <v>17.784559999999999</v>
      </c>
      <c r="L219" s="25"/>
      <c r="M219" s="19">
        <f t="shared" si="26"/>
        <v>462.39895999999999</v>
      </c>
      <c r="N219" s="19"/>
      <c r="O219" s="9"/>
      <c r="P219" s="4"/>
      <c r="Q219" s="215"/>
      <c r="R219" s="215"/>
      <c r="S219" s="222"/>
      <c r="T219" s="222"/>
      <c r="U219" s="222"/>
      <c r="V219" s="225"/>
      <c r="W219" s="228"/>
      <c r="X219" s="234"/>
      <c r="Y219" s="215"/>
      <c r="Z219" s="215"/>
    </row>
    <row r="220" spans="1:26" ht="37.5" x14ac:dyDescent="0.25">
      <c r="A220" s="94" t="s">
        <v>153</v>
      </c>
      <c r="B220" s="239"/>
      <c r="C220" s="97" t="s">
        <v>985</v>
      </c>
      <c r="D220" s="123"/>
      <c r="E220" s="129"/>
      <c r="F220" s="129"/>
      <c r="G220" s="260"/>
      <c r="H220" s="244"/>
      <c r="I220" s="64">
        <f>SUM(I221:I228)</f>
        <v>4121.0609999999997</v>
      </c>
      <c r="J220" s="64">
        <f>SUM(J221:J228)</f>
        <v>4294.3376799999996</v>
      </c>
      <c r="K220" s="202">
        <f t="shared" si="24"/>
        <v>173.27667999999994</v>
      </c>
      <c r="L220" s="25"/>
      <c r="M220" s="61"/>
      <c r="N220" s="19"/>
      <c r="O220" s="9"/>
      <c r="P220" s="4"/>
      <c r="Q220" s="215"/>
      <c r="R220" s="215"/>
      <c r="S220" s="222"/>
      <c r="T220" s="222"/>
      <c r="U220" s="222"/>
      <c r="V220" s="225"/>
      <c r="W220" s="228"/>
      <c r="X220" s="234"/>
      <c r="Y220" s="215"/>
      <c r="Z220" s="215"/>
    </row>
    <row r="221" spans="1:26" ht="18.75" x14ac:dyDescent="0.25">
      <c r="A221" s="93" t="s">
        <v>154</v>
      </c>
      <c r="B221" s="239"/>
      <c r="C221" s="99" t="s">
        <v>986</v>
      </c>
      <c r="D221" s="128" t="s">
        <v>20</v>
      </c>
      <c r="E221" s="128">
        <v>1</v>
      </c>
      <c r="F221" s="128">
        <v>1</v>
      </c>
      <c r="G221" s="260"/>
      <c r="H221" s="244"/>
      <c r="I221" s="61">
        <v>770</v>
      </c>
      <c r="J221" s="61">
        <v>770</v>
      </c>
      <c r="K221" s="202">
        <f t="shared" si="24"/>
        <v>0</v>
      </c>
      <c r="L221" s="25"/>
      <c r="M221" s="61">
        <f>J221</f>
        <v>770</v>
      </c>
      <c r="N221" s="19"/>
      <c r="O221" s="9"/>
      <c r="P221" s="4"/>
      <c r="Q221" s="215"/>
      <c r="R221" s="215"/>
      <c r="S221" s="222"/>
      <c r="T221" s="222"/>
      <c r="U221" s="222"/>
      <c r="V221" s="225"/>
      <c r="W221" s="228"/>
      <c r="X221" s="234"/>
      <c r="Y221" s="215"/>
      <c r="Z221" s="215"/>
    </row>
    <row r="222" spans="1:26" ht="18.75" x14ac:dyDescent="0.25">
      <c r="A222" s="93" t="s">
        <v>155</v>
      </c>
      <c r="B222" s="239"/>
      <c r="C222" s="99" t="s">
        <v>872</v>
      </c>
      <c r="D222" s="63" t="s">
        <v>20</v>
      </c>
      <c r="E222" s="84">
        <v>1</v>
      </c>
      <c r="F222" s="84">
        <v>1</v>
      </c>
      <c r="G222" s="260"/>
      <c r="H222" s="244"/>
      <c r="I222" s="86">
        <v>357.774</v>
      </c>
      <c r="J222" s="61">
        <v>357.774</v>
      </c>
      <c r="K222" s="202">
        <f t="shared" si="24"/>
        <v>0</v>
      </c>
      <c r="L222" s="25"/>
      <c r="M222" s="19">
        <f>I222</f>
        <v>357.774</v>
      </c>
      <c r="N222" s="19"/>
      <c r="O222" s="9"/>
      <c r="P222" s="4"/>
      <c r="Q222" s="215"/>
      <c r="R222" s="215"/>
      <c r="S222" s="222"/>
      <c r="T222" s="222"/>
      <c r="U222" s="222"/>
      <c r="V222" s="225"/>
      <c r="W222" s="228"/>
      <c r="X222" s="234"/>
      <c r="Y222" s="215"/>
      <c r="Z222" s="215"/>
    </row>
    <row r="223" spans="1:26" ht="56.25" x14ac:dyDescent="0.25">
      <c r="A223" s="93" t="s">
        <v>156</v>
      </c>
      <c r="B223" s="239"/>
      <c r="C223" s="106" t="s">
        <v>987</v>
      </c>
      <c r="D223" s="63" t="s">
        <v>39</v>
      </c>
      <c r="E223" s="84">
        <v>1</v>
      </c>
      <c r="F223" s="84">
        <v>1</v>
      </c>
      <c r="G223" s="260"/>
      <c r="H223" s="244"/>
      <c r="I223" s="86">
        <v>2113.9690000000001</v>
      </c>
      <c r="J223" s="174">
        <v>2287.24568</v>
      </c>
      <c r="K223" s="202">
        <f t="shared" si="24"/>
        <v>173.27667999999994</v>
      </c>
      <c r="L223" s="25"/>
      <c r="M223" s="19">
        <f>J223</f>
        <v>2287.24568</v>
      </c>
      <c r="N223" s="19"/>
      <c r="O223" s="9"/>
      <c r="P223" s="4"/>
      <c r="Q223" s="215"/>
      <c r="R223" s="215"/>
      <c r="S223" s="222"/>
      <c r="T223" s="222"/>
      <c r="U223" s="222"/>
      <c r="V223" s="225"/>
      <c r="W223" s="228"/>
      <c r="X223" s="234"/>
      <c r="Y223" s="215"/>
      <c r="Z223" s="215"/>
    </row>
    <row r="224" spans="1:26" ht="37.5" x14ac:dyDescent="0.25">
      <c r="A224" s="93" t="s">
        <v>157</v>
      </c>
      <c r="B224" s="239"/>
      <c r="C224" s="99" t="s">
        <v>988</v>
      </c>
      <c r="D224" s="63" t="s">
        <v>20</v>
      </c>
      <c r="E224" s="84">
        <v>3</v>
      </c>
      <c r="F224" s="84">
        <v>3</v>
      </c>
      <c r="G224" s="260"/>
      <c r="H224" s="244"/>
      <c r="I224" s="86">
        <v>388.5</v>
      </c>
      <c r="J224" s="61">
        <v>388.5</v>
      </c>
      <c r="K224" s="202">
        <f t="shared" si="24"/>
        <v>0</v>
      </c>
      <c r="L224" s="25"/>
      <c r="M224" s="19">
        <f t="shared" ref="M224" si="27">I224</f>
        <v>388.5</v>
      </c>
      <c r="N224" s="19"/>
      <c r="O224" s="9"/>
      <c r="P224" s="4"/>
      <c r="Q224" s="215"/>
      <c r="R224" s="215"/>
      <c r="S224" s="222"/>
      <c r="T224" s="222"/>
      <c r="U224" s="222"/>
      <c r="V224" s="225"/>
      <c r="W224" s="228"/>
      <c r="X224" s="234"/>
      <c r="Y224" s="215"/>
      <c r="Z224" s="215"/>
    </row>
    <row r="225" spans="1:26" ht="18.75" x14ac:dyDescent="0.25">
      <c r="A225" s="93" t="s">
        <v>431</v>
      </c>
      <c r="B225" s="239"/>
      <c r="C225" s="99" t="s">
        <v>989</v>
      </c>
      <c r="D225" s="63" t="s">
        <v>20</v>
      </c>
      <c r="E225" s="84">
        <v>3</v>
      </c>
      <c r="F225" s="84">
        <v>3</v>
      </c>
      <c r="G225" s="260"/>
      <c r="H225" s="244"/>
      <c r="I225" s="86">
        <v>83.7</v>
      </c>
      <c r="J225" s="61">
        <v>83.7</v>
      </c>
      <c r="K225" s="202">
        <f t="shared" si="24"/>
        <v>0</v>
      </c>
      <c r="L225" s="25"/>
      <c r="M225" s="61">
        <f>J225</f>
        <v>83.7</v>
      </c>
      <c r="N225" s="19"/>
      <c r="O225" s="9"/>
      <c r="P225" s="4"/>
      <c r="Q225" s="215"/>
      <c r="R225" s="215"/>
      <c r="S225" s="222"/>
      <c r="T225" s="222"/>
      <c r="U225" s="222"/>
      <c r="V225" s="225"/>
      <c r="W225" s="228"/>
      <c r="X225" s="234"/>
      <c r="Y225" s="215"/>
      <c r="Z225" s="215"/>
    </row>
    <row r="226" spans="1:26" ht="18.75" x14ac:dyDescent="0.25">
      <c r="A226" s="93" t="s">
        <v>432</v>
      </c>
      <c r="B226" s="239"/>
      <c r="C226" s="108" t="s">
        <v>386</v>
      </c>
      <c r="D226" s="63" t="s">
        <v>20</v>
      </c>
      <c r="E226" s="84">
        <v>3</v>
      </c>
      <c r="F226" s="84">
        <v>3</v>
      </c>
      <c r="G226" s="260"/>
      <c r="H226" s="244"/>
      <c r="I226" s="86">
        <v>318.99299999999999</v>
      </c>
      <c r="J226" s="61">
        <v>318.99299999999999</v>
      </c>
      <c r="K226" s="202">
        <f t="shared" si="24"/>
        <v>0</v>
      </c>
      <c r="L226" s="25"/>
      <c r="M226" s="61">
        <f>J226</f>
        <v>318.99299999999999</v>
      </c>
      <c r="N226" s="19"/>
      <c r="O226" s="9"/>
      <c r="P226" s="4"/>
      <c r="Q226" s="215"/>
      <c r="R226" s="215"/>
      <c r="S226" s="222"/>
      <c r="T226" s="222"/>
      <c r="U226" s="222"/>
      <c r="V226" s="225"/>
      <c r="W226" s="228"/>
      <c r="X226" s="234"/>
      <c r="Y226" s="215"/>
      <c r="Z226" s="215"/>
    </row>
    <row r="227" spans="1:26" ht="18.75" x14ac:dyDescent="0.25">
      <c r="A227" s="93" t="s">
        <v>433</v>
      </c>
      <c r="B227" s="239"/>
      <c r="C227" s="99" t="s">
        <v>990</v>
      </c>
      <c r="D227" s="63" t="s">
        <v>20</v>
      </c>
      <c r="E227" s="84">
        <v>3</v>
      </c>
      <c r="F227" s="84">
        <v>3</v>
      </c>
      <c r="G227" s="260"/>
      <c r="H227" s="244"/>
      <c r="I227" s="86">
        <v>50.720999999999997</v>
      </c>
      <c r="J227" s="61">
        <v>50.720999999999997</v>
      </c>
      <c r="K227" s="202">
        <f t="shared" si="24"/>
        <v>0</v>
      </c>
      <c r="L227" s="25"/>
      <c r="M227" s="61">
        <f>J227</f>
        <v>50.720999999999997</v>
      </c>
      <c r="N227" s="19"/>
      <c r="O227" s="9"/>
      <c r="P227" s="4"/>
      <c r="Q227" s="215"/>
      <c r="R227" s="215"/>
      <c r="S227" s="222"/>
      <c r="T227" s="222"/>
      <c r="U227" s="222"/>
      <c r="V227" s="225"/>
      <c r="W227" s="228"/>
      <c r="X227" s="234"/>
      <c r="Y227" s="215"/>
      <c r="Z227" s="215"/>
    </row>
    <row r="228" spans="1:26" ht="18.75" x14ac:dyDescent="0.25">
      <c r="A228" s="93" t="s">
        <v>434</v>
      </c>
      <c r="B228" s="239"/>
      <c r="C228" s="99" t="s">
        <v>991</v>
      </c>
      <c r="D228" s="63" t="s">
        <v>20</v>
      </c>
      <c r="E228" s="84">
        <v>3</v>
      </c>
      <c r="F228" s="84">
        <v>3</v>
      </c>
      <c r="G228" s="260"/>
      <c r="H228" s="244"/>
      <c r="I228" s="86">
        <v>37.404000000000003</v>
      </c>
      <c r="J228" s="61">
        <v>37.404000000000003</v>
      </c>
      <c r="K228" s="202">
        <f t="shared" si="24"/>
        <v>0</v>
      </c>
      <c r="L228" s="25"/>
      <c r="M228" s="19">
        <f>J228</f>
        <v>37.404000000000003</v>
      </c>
      <c r="N228" s="19"/>
      <c r="O228" s="9"/>
      <c r="P228" s="4"/>
      <c r="Q228" s="215"/>
      <c r="R228" s="215"/>
      <c r="S228" s="222"/>
      <c r="T228" s="222"/>
      <c r="U228" s="222"/>
      <c r="V228" s="225"/>
      <c r="W228" s="228"/>
      <c r="X228" s="234"/>
      <c r="Y228" s="215"/>
      <c r="Z228" s="215"/>
    </row>
    <row r="229" spans="1:26" ht="18.75" x14ac:dyDescent="0.25">
      <c r="A229" s="94" t="s">
        <v>158</v>
      </c>
      <c r="B229" s="239"/>
      <c r="C229" s="100" t="s">
        <v>992</v>
      </c>
      <c r="D229" s="63"/>
      <c r="E229" s="84"/>
      <c r="F229" s="84"/>
      <c r="G229" s="260"/>
      <c r="H229" s="244"/>
      <c r="I229" s="153">
        <f>SUM(I230)</f>
        <v>1682</v>
      </c>
      <c r="J229" s="153">
        <f>SUM(J230)</f>
        <v>1682</v>
      </c>
      <c r="K229" s="202">
        <f t="shared" si="24"/>
        <v>0</v>
      </c>
      <c r="L229" s="25"/>
      <c r="M229" s="61"/>
      <c r="N229" s="19"/>
      <c r="O229" s="9"/>
      <c r="P229" s="4"/>
      <c r="Q229" s="215"/>
      <c r="R229" s="215"/>
      <c r="S229" s="222"/>
      <c r="T229" s="222"/>
      <c r="U229" s="222"/>
      <c r="V229" s="225"/>
      <c r="W229" s="228"/>
      <c r="X229" s="234"/>
      <c r="Y229" s="215"/>
      <c r="Z229" s="215"/>
    </row>
    <row r="230" spans="1:26" ht="18.75" x14ac:dyDescent="0.3">
      <c r="A230" s="93" t="s">
        <v>159</v>
      </c>
      <c r="B230" s="239"/>
      <c r="C230" s="99" t="s">
        <v>382</v>
      </c>
      <c r="D230" s="131" t="s">
        <v>39</v>
      </c>
      <c r="E230" s="84">
        <v>1</v>
      </c>
      <c r="F230" s="84">
        <v>1</v>
      </c>
      <c r="G230" s="260"/>
      <c r="H230" s="244"/>
      <c r="I230" s="86">
        <v>1682</v>
      </c>
      <c r="J230" s="171">
        <v>1682</v>
      </c>
      <c r="K230" s="202">
        <f t="shared" si="24"/>
        <v>0</v>
      </c>
      <c r="L230" s="25"/>
      <c r="M230" s="61">
        <f>J230</f>
        <v>1682</v>
      </c>
      <c r="N230" s="19"/>
      <c r="O230" s="9"/>
      <c r="P230" s="4"/>
      <c r="Q230" s="215"/>
      <c r="R230" s="215"/>
      <c r="S230" s="222"/>
      <c r="T230" s="222"/>
      <c r="U230" s="222"/>
      <c r="V230" s="225"/>
      <c r="W230" s="228"/>
      <c r="X230" s="234"/>
      <c r="Y230" s="215"/>
      <c r="Z230" s="215"/>
    </row>
    <row r="231" spans="1:26" ht="18.75" x14ac:dyDescent="0.25">
      <c r="A231" s="94" t="s">
        <v>160</v>
      </c>
      <c r="B231" s="239"/>
      <c r="C231" s="100" t="s">
        <v>993</v>
      </c>
      <c r="D231" s="131"/>
      <c r="E231" s="84"/>
      <c r="F231" s="84"/>
      <c r="G231" s="260"/>
      <c r="H231" s="244"/>
      <c r="I231" s="153">
        <f>SUM(I232)</f>
        <v>5280</v>
      </c>
      <c r="J231" s="153">
        <f>SUM(J232)</f>
        <v>5280</v>
      </c>
      <c r="K231" s="202">
        <f t="shared" si="24"/>
        <v>0</v>
      </c>
      <c r="L231" s="25"/>
      <c r="M231" s="61"/>
      <c r="N231" s="19"/>
      <c r="O231" s="9"/>
      <c r="P231" s="4"/>
      <c r="Q231" s="215"/>
      <c r="R231" s="215"/>
      <c r="S231" s="222"/>
      <c r="T231" s="222"/>
      <c r="U231" s="222"/>
      <c r="V231" s="225"/>
      <c r="W231" s="228"/>
      <c r="X231" s="234"/>
      <c r="Y231" s="215"/>
      <c r="Z231" s="215"/>
    </row>
    <row r="232" spans="1:26" ht="37.5" x14ac:dyDescent="0.25">
      <c r="A232" s="93" t="s">
        <v>161</v>
      </c>
      <c r="B232" s="239"/>
      <c r="C232" s="99" t="s">
        <v>994</v>
      </c>
      <c r="D232" s="46" t="s">
        <v>39</v>
      </c>
      <c r="E232" s="84">
        <v>3</v>
      </c>
      <c r="F232" s="84">
        <v>3</v>
      </c>
      <c r="G232" s="260"/>
      <c r="H232" s="244"/>
      <c r="I232" s="86">
        <v>5280</v>
      </c>
      <c r="J232" s="174">
        <f>1760*3</f>
        <v>5280</v>
      </c>
      <c r="K232" s="202">
        <f t="shared" si="24"/>
        <v>0</v>
      </c>
      <c r="L232" s="25"/>
      <c r="M232" s="19">
        <f>J232</f>
        <v>5280</v>
      </c>
      <c r="N232" s="19"/>
      <c r="O232" s="9"/>
      <c r="P232" s="4"/>
      <c r="Q232" s="215"/>
      <c r="R232" s="215"/>
      <c r="S232" s="222"/>
      <c r="T232" s="222"/>
      <c r="U232" s="222"/>
      <c r="V232" s="225"/>
      <c r="W232" s="228"/>
      <c r="X232" s="234"/>
      <c r="Y232" s="215"/>
      <c r="Z232" s="215"/>
    </row>
    <row r="233" spans="1:26" ht="18.75" x14ac:dyDescent="0.25">
      <c r="A233" s="94" t="s">
        <v>162</v>
      </c>
      <c r="B233" s="239"/>
      <c r="C233" s="100" t="s">
        <v>995</v>
      </c>
      <c r="D233" s="131"/>
      <c r="E233" s="84"/>
      <c r="F233" s="84"/>
      <c r="G233" s="260"/>
      <c r="H233" s="244"/>
      <c r="I233" s="153">
        <f>SUM(I234:I236)</f>
        <v>11674.00914</v>
      </c>
      <c r="J233" s="153">
        <f>SUM(J234:J236)</f>
        <v>11674.009180000001</v>
      </c>
      <c r="K233" s="202">
        <f t="shared" si="24"/>
        <v>4.000000080850441E-5</v>
      </c>
      <c r="L233" s="25"/>
      <c r="M233" s="65"/>
      <c r="N233" s="19"/>
      <c r="O233" s="8"/>
      <c r="P233" s="4"/>
      <c r="Q233" s="215"/>
      <c r="R233" s="215"/>
      <c r="S233" s="222"/>
      <c r="T233" s="222"/>
      <c r="U233" s="222"/>
      <c r="V233" s="225"/>
      <c r="W233" s="228"/>
      <c r="X233" s="234"/>
      <c r="Y233" s="215"/>
      <c r="Z233" s="215"/>
    </row>
    <row r="234" spans="1:26" ht="37.5" x14ac:dyDescent="0.25">
      <c r="A234" s="93" t="s">
        <v>163</v>
      </c>
      <c r="B234" s="239"/>
      <c r="C234" s="99" t="s">
        <v>994</v>
      </c>
      <c r="D234" s="46" t="s">
        <v>39</v>
      </c>
      <c r="E234" s="84">
        <v>2</v>
      </c>
      <c r="F234" s="84">
        <v>2</v>
      </c>
      <c r="G234" s="260"/>
      <c r="H234" s="244"/>
      <c r="I234" s="86">
        <v>3520</v>
      </c>
      <c r="J234" s="174">
        <f>1760*2</f>
        <v>3520</v>
      </c>
      <c r="K234" s="202">
        <f t="shared" si="24"/>
        <v>0</v>
      </c>
      <c r="L234" s="26"/>
      <c r="M234" s="61">
        <f>J234</f>
        <v>3520</v>
      </c>
      <c r="N234" s="19"/>
      <c r="O234" s="9"/>
      <c r="P234" s="4"/>
      <c r="Q234" s="215"/>
      <c r="R234" s="215"/>
      <c r="S234" s="222"/>
      <c r="T234" s="222"/>
      <c r="U234" s="222"/>
      <c r="V234" s="225"/>
      <c r="W234" s="228"/>
      <c r="X234" s="234"/>
      <c r="Y234" s="215"/>
      <c r="Z234" s="215"/>
    </row>
    <row r="235" spans="1:26" ht="37.5" x14ac:dyDescent="0.25">
      <c r="A235" s="93" t="s">
        <v>164</v>
      </c>
      <c r="B235" s="239"/>
      <c r="C235" s="99" t="s">
        <v>996</v>
      </c>
      <c r="D235" s="46" t="s">
        <v>39</v>
      </c>
      <c r="E235" s="84">
        <v>5</v>
      </c>
      <c r="F235" s="84">
        <v>5</v>
      </c>
      <c r="G235" s="260"/>
      <c r="H235" s="244"/>
      <c r="I235" s="86">
        <v>7250</v>
      </c>
      <c r="J235" s="174">
        <v>7250</v>
      </c>
      <c r="K235" s="202">
        <f t="shared" si="24"/>
        <v>0</v>
      </c>
      <c r="L235" s="26"/>
      <c r="M235" s="61">
        <f t="shared" ref="M235:M236" si="28">J235</f>
        <v>7250</v>
      </c>
      <c r="N235" s="19"/>
      <c r="O235" s="9"/>
      <c r="P235" s="4"/>
      <c r="Q235" s="215"/>
      <c r="R235" s="215"/>
      <c r="S235" s="222"/>
      <c r="T235" s="222"/>
      <c r="U235" s="222"/>
      <c r="V235" s="225"/>
      <c r="W235" s="228"/>
      <c r="X235" s="234"/>
      <c r="Y235" s="215"/>
      <c r="Z235" s="215"/>
    </row>
    <row r="236" spans="1:26" ht="18.75" x14ac:dyDescent="0.3">
      <c r="A236" s="93" t="s">
        <v>165</v>
      </c>
      <c r="B236" s="239"/>
      <c r="C236" s="99" t="s">
        <v>903</v>
      </c>
      <c r="D236" s="131" t="s">
        <v>20</v>
      </c>
      <c r="E236" s="84">
        <v>6</v>
      </c>
      <c r="F236" s="84">
        <v>6</v>
      </c>
      <c r="G236" s="260"/>
      <c r="H236" s="244"/>
      <c r="I236" s="86">
        <v>904.00914</v>
      </c>
      <c r="J236" s="154">
        <v>904.00918000000001</v>
      </c>
      <c r="K236" s="202">
        <f t="shared" si="24"/>
        <v>4.0000000012696546E-5</v>
      </c>
      <c r="L236" s="26"/>
      <c r="M236" s="61">
        <f t="shared" si="28"/>
        <v>904.00918000000001</v>
      </c>
      <c r="N236" s="19"/>
      <c r="O236" s="9"/>
      <c r="P236" s="4"/>
      <c r="Q236" s="215"/>
      <c r="R236" s="215"/>
      <c r="S236" s="222"/>
      <c r="T236" s="222"/>
      <c r="U236" s="222"/>
      <c r="V236" s="225"/>
      <c r="W236" s="228"/>
      <c r="X236" s="234"/>
      <c r="Y236" s="215"/>
      <c r="Z236" s="215"/>
    </row>
    <row r="237" spans="1:26" ht="18.75" x14ac:dyDescent="0.25">
      <c r="A237" s="94" t="s">
        <v>339</v>
      </c>
      <c r="B237" s="239"/>
      <c r="C237" s="100" t="s">
        <v>997</v>
      </c>
      <c r="D237" s="123"/>
      <c r="E237" s="129"/>
      <c r="F237" s="129"/>
      <c r="G237" s="260"/>
      <c r="H237" s="244"/>
      <c r="I237" s="64">
        <f>SUM(I238:I239)</f>
        <v>1066.1941999999999</v>
      </c>
      <c r="J237" s="64">
        <f>SUM(J238:J239)</f>
        <v>1108.84194</v>
      </c>
      <c r="K237" s="202">
        <f t="shared" si="24"/>
        <v>42.647740000000113</v>
      </c>
      <c r="L237" s="26"/>
      <c r="M237" s="61"/>
      <c r="N237" s="19"/>
      <c r="O237" s="9"/>
      <c r="P237" s="4"/>
      <c r="Q237" s="215"/>
      <c r="R237" s="215"/>
      <c r="S237" s="222"/>
      <c r="T237" s="222"/>
      <c r="U237" s="222"/>
      <c r="V237" s="225"/>
      <c r="W237" s="228"/>
      <c r="X237" s="234"/>
      <c r="Y237" s="215"/>
      <c r="Z237" s="215"/>
    </row>
    <row r="238" spans="1:26" ht="18.75" x14ac:dyDescent="0.3">
      <c r="A238" s="93" t="s">
        <v>166</v>
      </c>
      <c r="B238" s="239"/>
      <c r="C238" s="99" t="s">
        <v>998</v>
      </c>
      <c r="D238" s="123" t="s">
        <v>20</v>
      </c>
      <c r="E238" s="129">
        <v>4</v>
      </c>
      <c r="F238" s="129">
        <v>4</v>
      </c>
      <c r="G238" s="260"/>
      <c r="H238" s="244"/>
      <c r="I238" s="61">
        <v>399.27260000000001</v>
      </c>
      <c r="J238" s="173">
        <v>415.24349999999998</v>
      </c>
      <c r="K238" s="202">
        <f t="shared" si="24"/>
        <v>15.970899999999972</v>
      </c>
      <c r="L238" s="26"/>
      <c r="M238" s="65">
        <f>J238</f>
        <v>415.24349999999998</v>
      </c>
      <c r="N238" s="19"/>
      <c r="O238" s="9"/>
      <c r="P238" s="4"/>
      <c r="Q238" s="215"/>
      <c r="R238" s="215"/>
      <c r="S238" s="222"/>
      <c r="T238" s="222"/>
      <c r="U238" s="222"/>
      <c r="V238" s="225"/>
      <c r="W238" s="228"/>
      <c r="X238" s="234"/>
      <c r="Y238" s="215"/>
      <c r="Z238" s="215"/>
    </row>
    <row r="239" spans="1:26" ht="18.75" x14ac:dyDescent="0.3">
      <c r="A239" s="93" t="s">
        <v>167</v>
      </c>
      <c r="B239" s="239"/>
      <c r="C239" s="99" t="s">
        <v>999</v>
      </c>
      <c r="D239" s="123" t="s">
        <v>20</v>
      </c>
      <c r="E239" s="129">
        <v>6</v>
      </c>
      <c r="F239" s="129">
        <v>6</v>
      </c>
      <c r="G239" s="260"/>
      <c r="H239" s="244"/>
      <c r="I239" s="61">
        <v>666.92160000000001</v>
      </c>
      <c r="J239" s="173">
        <f>115.59974*6</f>
        <v>693.59843999999998</v>
      </c>
      <c r="K239" s="202">
        <f t="shared" si="24"/>
        <v>26.67683999999997</v>
      </c>
      <c r="L239" s="26"/>
      <c r="M239" s="65">
        <f>J239</f>
        <v>693.59843999999998</v>
      </c>
      <c r="N239" s="19"/>
      <c r="O239" s="9"/>
      <c r="P239" s="4"/>
      <c r="Q239" s="215"/>
      <c r="R239" s="215"/>
      <c r="S239" s="222"/>
      <c r="T239" s="222"/>
      <c r="U239" s="222"/>
      <c r="V239" s="225"/>
      <c r="W239" s="228"/>
      <c r="X239" s="234"/>
      <c r="Y239" s="215"/>
      <c r="Z239" s="215"/>
    </row>
    <row r="240" spans="1:26" ht="18.75" x14ac:dyDescent="0.25">
      <c r="A240" s="94" t="s">
        <v>340</v>
      </c>
      <c r="B240" s="239"/>
      <c r="C240" s="100" t="s">
        <v>1000</v>
      </c>
      <c r="D240" s="123"/>
      <c r="E240" s="129"/>
      <c r="F240" s="129"/>
      <c r="G240" s="260"/>
      <c r="H240" s="244"/>
      <c r="I240" s="64">
        <f>SUM(I241:I244)</f>
        <v>2513.4814499999998</v>
      </c>
      <c r="J240" s="64">
        <f>SUM(J241:J244)</f>
        <v>2551.2224899999997</v>
      </c>
      <c r="K240" s="202">
        <f t="shared" si="24"/>
        <v>37.741039999999884</v>
      </c>
      <c r="L240" s="26"/>
      <c r="M240" s="61"/>
      <c r="N240" s="19"/>
      <c r="O240" s="8"/>
      <c r="P240" s="4"/>
      <c r="Q240" s="215"/>
      <c r="R240" s="215"/>
      <c r="S240" s="222"/>
      <c r="T240" s="222"/>
      <c r="U240" s="222"/>
      <c r="V240" s="225"/>
      <c r="W240" s="228"/>
      <c r="X240" s="234"/>
      <c r="Y240" s="215"/>
      <c r="Z240" s="215"/>
    </row>
    <row r="241" spans="1:26" ht="37.5" x14ac:dyDescent="0.25">
      <c r="A241" s="93" t="s">
        <v>168</v>
      </c>
      <c r="B241" s="239"/>
      <c r="C241" s="99" t="s">
        <v>1001</v>
      </c>
      <c r="D241" s="45" t="s">
        <v>39</v>
      </c>
      <c r="E241" s="129">
        <v>1</v>
      </c>
      <c r="F241" s="129">
        <v>1</v>
      </c>
      <c r="G241" s="260"/>
      <c r="H241" s="244"/>
      <c r="I241" s="61">
        <v>234.17500000000001</v>
      </c>
      <c r="J241" s="174">
        <v>271.916</v>
      </c>
      <c r="K241" s="202">
        <f t="shared" si="24"/>
        <v>37.740999999999985</v>
      </c>
      <c r="L241" s="26"/>
      <c r="M241" s="61"/>
      <c r="N241" s="19">
        <f t="shared" ref="N241" si="29">J241</f>
        <v>271.916</v>
      </c>
      <c r="O241" s="9"/>
      <c r="P241" s="4"/>
      <c r="Q241" s="215"/>
      <c r="R241" s="215"/>
      <c r="S241" s="222"/>
      <c r="T241" s="222"/>
      <c r="U241" s="222"/>
      <c r="V241" s="225"/>
      <c r="W241" s="228"/>
      <c r="X241" s="234"/>
      <c r="Y241" s="215"/>
      <c r="Z241" s="215"/>
    </row>
    <row r="242" spans="1:26" ht="37.5" x14ac:dyDescent="0.25">
      <c r="A242" s="93" t="s">
        <v>169</v>
      </c>
      <c r="B242" s="239"/>
      <c r="C242" s="99" t="s">
        <v>994</v>
      </c>
      <c r="D242" s="45" t="s">
        <v>39</v>
      </c>
      <c r="E242" s="129">
        <v>1</v>
      </c>
      <c r="F242" s="129">
        <v>1</v>
      </c>
      <c r="G242" s="260"/>
      <c r="H242" s="244"/>
      <c r="I242" s="61">
        <v>1760</v>
      </c>
      <c r="J242" s="174">
        <v>1760</v>
      </c>
      <c r="K242" s="202">
        <f t="shared" si="24"/>
        <v>0</v>
      </c>
      <c r="L242" s="26"/>
      <c r="M242" s="61">
        <f>J242</f>
        <v>1760</v>
      </c>
      <c r="N242" s="19"/>
      <c r="O242" s="9"/>
      <c r="P242" s="4"/>
      <c r="Q242" s="215"/>
      <c r="R242" s="215"/>
      <c r="S242" s="222"/>
      <c r="T242" s="222"/>
      <c r="U242" s="222"/>
      <c r="V242" s="225"/>
      <c r="W242" s="228"/>
      <c r="X242" s="234"/>
      <c r="Y242" s="215"/>
      <c r="Z242" s="215"/>
    </row>
    <row r="243" spans="1:26" ht="18.75" x14ac:dyDescent="0.3">
      <c r="A243" s="93" t="s">
        <v>435</v>
      </c>
      <c r="B243" s="239"/>
      <c r="C243" s="99" t="s">
        <v>903</v>
      </c>
      <c r="D243" s="123" t="s">
        <v>20</v>
      </c>
      <c r="E243" s="129">
        <v>3</v>
      </c>
      <c r="F243" s="129">
        <v>3</v>
      </c>
      <c r="G243" s="260"/>
      <c r="H243" s="244"/>
      <c r="I243" s="61">
        <v>452.00457</v>
      </c>
      <c r="J243" s="85">
        <v>452.00459000000001</v>
      </c>
      <c r="K243" s="202">
        <f t="shared" si="24"/>
        <v>2.0000000006348273E-5</v>
      </c>
      <c r="L243" s="26"/>
      <c r="M243" s="61">
        <f t="shared" ref="M243:M244" si="30">J243</f>
        <v>452.00459000000001</v>
      </c>
      <c r="N243" s="19"/>
      <c r="O243" s="9"/>
      <c r="P243" s="4"/>
      <c r="Q243" s="215"/>
      <c r="R243" s="215"/>
      <c r="S243" s="222"/>
      <c r="T243" s="222"/>
      <c r="U243" s="222"/>
      <c r="V243" s="225"/>
      <c r="W243" s="228"/>
      <c r="X243" s="234"/>
      <c r="Y243" s="215"/>
      <c r="Z243" s="215"/>
    </row>
    <row r="244" spans="1:26" ht="18.75" x14ac:dyDescent="0.3">
      <c r="A244" s="93" t="s">
        <v>436</v>
      </c>
      <c r="B244" s="239"/>
      <c r="C244" s="99" t="s">
        <v>1002</v>
      </c>
      <c r="D244" s="123" t="s">
        <v>20</v>
      </c>
      <c r="E244" s="129">
        <v>3</v>
      </c>
      <c r="F244" s="129">
        <v>3</v>
      </c>
      <c r="G244" s="260"/>
      <c r="H244" s="244"/>
      <c r="I244" s="61">
        <v>67.301879999999997</v>
      </c>
      <c r="J244" s="85">
        <v>67.301900000000003</v>
      </c>
      <c r="K244" s="202">
        <f t="shared" si="24"/>
        <v>2.0000000006348273E-5</v>
      </c>
      <c r="L244" s="26"/>
      <c r="M244" s="61">
        <f t="shared" si="30"/>
        <v>67.301900000000003</v>
      </c>
      <c r="N244" s="72"/>
      <c r="O244" s="9"/>
      <c r="P244" s="4"/>
      <c r="Q244" s="215"/>
      <c r="R244" s="215"/>
      <c r="S244" s="222"/>
      <c r="T244" s="222"/>
      <c r="U244" s="222"/>
      <c r="V244" s="225"/>
      <c r="W244" s="228"/>
      <c r="X244" s="234"/>
      <c r="Y244" s="215"/>
      <c r="Z244" s="215"/>
    </row>
    <row r="245" spans="1:26" ht="18.75" x14ac:dyDescent="0.25">
      <c r="A245" s="94" t="s">
        <v>341</v>
      </c>
      <c r="B245" s="239"/>
      <c r="C245" s="100" t="s">
        <v>1003</v>
      </c>
      <c r="D245" s="123"/>
      <c r="E245" s="129"/>
      <c r="F245" s="129"/>
      <c r="G245" s="260"/>
      <c r="H245" s="244"/>
      <c r="I245" s="64">
        <f>SUM(I246:I249)</f>
        <v>2513.4814499999998</v>
      </c>
      <c r="J245" s="64">
        <f>SUM(J246:J249)</f>
        <v>2551.2224799999999</v>
      </c>
      <c r="K245" s="202">
        <f t="shared" si="24"/>
        <v>37.741030000000137</v>
      </c>
      <c r="L245" s="26"/>
      <c r="M245" s="61"/>
      <c r="N245" s="60"/>
      <c r="O245" s="8"/>
      <c r="P245" s="4"/>
      <c r="Q245" s="215"/>
      <c r="R245" s="215"/>
      <c r="S245" s="222"/>
      <c r="T245" s="222"/>
      <c r="U245" s="222"/>
      <c r="V245" s="225"/>
      <c r="W245" s="228"/>
      <c r="X245" s="234"/>
      <c r="Y245" s="215"/>
      <c r="Z245" s="215"/>
    </row>
    <row r="246" spans="1:26" ht="37.5" x14ac:dyDescent="0.25">
      <c r="A246" s="93" t="s">
        <v>170</v>
      </c>
      <c r="B246" s="239"/>
      <c r="C246" s="99" t="s">
        <v>1001</v>
      </c>
      <c r="D246" s="45" t="s">
        <v>39</v>
      </c>
      <c r="E246" s="129">
        <v>1</v>
      </c>
      <c r="F246" s="129">
        <v>1</v>
      </c>
      <c r="G246" s="260"/>
      <c r="H246" s="244"/>
      <c r="I246" s="61">
        <v>234.17500000000001</v>
      </c>
      <c r="J246" s="174">
        <v>271.916</v>
      </c>
      <c r="K246" s="202">
        <f t="shared" si="24"/>
        <v>37.740999999999985</v>
      </c>
      <c r="L246" s="26"/>
      <c r="M246" s="49"/>
      <c r="N246" s="60">
        <f t="shared" ref="M246:N251" si="31">J246</f>
        <v>271.916</v>
      </c>
      <c r="O246" s="9"/>
      <c r="P246" s="4"/>
      <c r="Q246" s="215"/>
      <c r="R246" s="215"/>
      <c r="S246" s="222"/>
      <c r="T246" s="222"/>
      <c r="U246" s="222"/>
      <c r="V246" s="225"/>
      <c r="W246" s="228"/>
      <c r="X246" s="234"/>
      <c r="Y246" s="215"/>
      <c r="Z246" s="215"/>
    </row>
    <row r="247" spans="1:26" ht="37.5" x14ac:dyDescent="0.25">
      <c r="A247" s="93" t="s">
        <v>171</v>
      </c>
      <c r="B247" s="239"/>
      <c r="C247" s="99" t="s">
        <v>994</v>
      </c>
      <c r="D247" s="45" t="s">
        <v>39</v>
      </c>
      <c r="E247" s="129">
        <v>1</v>
      </c>
      <c r="F247" s="129">
        <v>1</v>
      </c>
      <c r="G247" s="260"/>
      <c r="H247" s="244"/>
      <c r="I247" s="61">
        <v>1760</v>
      </c>
      <c r="J247" s="174">
        <v>1760</v>
      </c>
      <c r="K247" s="202">
        <f t="shared" si="24"/>
        <v>0</v>
      </c>
      <c r="L247" s="26"/>
      <c r="M247" s="61">
        <f>J247</f>
        <v>1760</v>
      </c>
      <c r="N247" s="60"/>
      <c r="O247" s="9"/>
      <c r="P247" s="4"/>
      <c r="Q247" s="215"/>
      <c r="R247" s="215"/>
      <c r="S247" s="222"/>
      <c r="T247" s="222"/>
      <c r="U247" s="222"/>
      <c r="V247" s="225"/>
      <c r="W247" s="228"/>
      <c r="X247" s="234"/>
      <c r="Y247" s="215"/>
      <c r="Z247" s="215"/>
    </row>
    <row r="248" spans="1:26" ht="18.75" x14ac:dyDescent="0.3">
      <c r="A248" s="93" t="s">
        <v>653</v>
      </c>
      <c r="B248" s="239"/>
      <c r="C248" s="99" t="s">
        <v>903</v>
      </c>
      <c r="D248" s="123" t="s">
        <v>20</v>
      </c>
      <c r="E248" s="129">
        <v>3</v>
      </c>
      <c r="F248" s="129">
        <v>3</v>
      </c>
      <c r="G248" s="260"/>
      <c r="H248" s="244"/>
      <c r="I248" s="61">
        <v>452.00457</v>
      </c>
      <c r="J248" s="154">
        <v>452.00459000000001</v>
      </c>
      <c r="K248" s="202">
        <f t="shared" si="24"/>
        <v>2.0000000006348273E-5</v>
      </c>
      <c r="L248" s="26"/>
      <c r="M248" s="61">
        <f t="shared" ref="M248:M249" si="32">J248</f>
        <v>452.00459000000001</v>
      </c>
      <c r="N248" s="60"/>
      <c r="O248" s="9"/>
      <c r="P248" s="4"/>
      <c r="Q248" s="215"/>
      <c r="R248" s="215"/>
      <c r="S248" s="222"/>
      <c r="T248" s="222"/>
      <c r="U248" s="222"/>
      <c r="V248" s="225"/>
      <c r="W248" s="228"/>
      <c r="X248" s="234"/>
      <c r="Y248" s="215"/>
      <c r="Z248" s="215"/>
    </row>
    <row r="249" spans="1:26" ht="18.75" x14ac:dyDescent="0.3">
      <c r="A249" s="93" t="s">
        <v>654</v>
      </c>
      <c r="B249" s="239"/>
      <c r="C249" s="99" t="s">
        <v>1002</v>
      </c>
      <c r="D249" s="123" t="s">
        <v>20</v>
      </c>
      <c r="E249" s="129">
        <v>3</v>
      </c>
      <c r="F249" s="129">
        <v>3</v>
      </c>
      <c r="G249" s="260"/>
      <c r="H249" s="244"/>
      <c r="I249" s="61">
        <v>67.301879999999997</v>
      </c>
      <c r="J249" s="154">
        <v>67.30189</v>
      </c>
      <c r="K249" s="202">
        <f t="shared" si="24"/>
        <v>1.0000000003174137E-5</v>
      </c>
      <c r="L249" s="26"/>
      <c r="M249" s="61">
        <f t="shared" si="32"/>
        <v>67.30189</v>
      </c>
      <c r="N249" s="60"/>
      <c r="O249" s="9"/>
      <c r="P249" s="4"/>
      <c r="Q249" s="215"/>
      <c r="R249" s="215"/>
      <c r="S249" s="222"/>
      <c r="T249" s="222"/>
      <c r="U249" s="222"/>
      <c r="V249" s="225"/>
      <c r="W249" s="228"/>
      <c r="X249" s="234"/>
      <c r="Y249" s="215"/>
      <c r="Z249" s="215"/>
    </row>
    <row r="250" spans="1:26" ht="18.75" x14ac:dyDescent="0.25">
      <c r="A250" s="94" t="s">
        <v>342</v>
      </c>
      <c r="B250" s="239"/>
      <c r="C250" s="100" t="s">
        <v>1004</v>
      </c>
      <c r="D250" s="131"/>
      <c r="E250" s="84"/>
      <c r="F250" s="84"/>
      <c r="G250" s="260"/>
      <c r="H250" s="244"/>
      <c r="I250" s="153">
        <f>SUM(I251:I263)</f>
        <v>53745.9637</v>
      </c>
      <c r="J250" s="153">
        <f>SUM(J251:J263)</f>
        <v>53771.176739999995</v>
      </c>
      <c r="K250" s="202">
        <f t="shared" si="24"/>
        <v>25.21303999999509</v>
      </c>
      <c r="L250" s="26"/>
      <c r="M250" s="19"/>
      <c r="N250" s="60"/>
      <c r="O250" s="9"/>
      <c r="P250" s="4"/>
      <c r="Q250" s="215"/>
      <c r="R250" s="215"/>
      <c r="S250" s="222"/>
      <c r="T250" s="222"/>
      <c r="U250" s="222"/>
      <c r="V250" s="225"/>
      <c r="W250" s="228"/>
      <c r="X250" s="234"/>
      <c r="Y250" s="215"/>
      <c r="Z250" s="215"/>
    </row>
    <row r="251" spans="1:26" ht="18.75" x14ac:dyDescent="0.25">
      <c r="A251" s="93" t="s">
        <v>172</v>
      </c>
      <c r="B251" s="239"/>
      <c r="C251" s="99" t="s">
        <v>1005</v>
      </c>
      <c r="D251" s="131" t="s">
        <v>20</v>
      </c>
      <c r="E251" s="84">
        <v>1</v>
      </c>
      <c r="F251" s="84">
        <v>1</v>
      </c>
      <c r="G251" s="260"/>
      <c r="H251" s="244"/>
      <c r="I251" s="86">
        <v>2350</v>
      </c>
      <c r="J251" s="158">
        <v>2350</v>
      </c>
      <c r="K251" s="202">
        <f t="shared" si="24"/>
        <v>0</v>
      </c>
      <c r="L251" s="26"/>
      <c r="M251" s="60">
        <f t="shared" si="31"/>
        <v>2350</v>
      </c>
      <c r="N251" s="60"/>
      <c r="O251" s="8"/>
      <c r="P251" s="4"/>
      <c r="Q251" s="215"/>
      <c r="R251" s="215"/>
      <c r="S251" s="222"/>
      <c r="T251" s="222"/>
      <c r="U251" s="222"/>
      <c r="V251" s="225"/>
      <c r="W251" s="228"/>
      <c r="X251" s="234"/>
      <c r="Y251" s="215"/>
      <c r="Z251" s="215"/>
    </row>
    <row r="252" spans="1:26" ht="18.75" x14ac:dyDescent="0.3">
      <c r="A252" s="93" t="s">
        <v>173</v>
      </c>
      <c r="B252" s="239"/>
      <c r="C252" s="99" t="s">
        <v>365</v>
      </c>
      <c r="D252" s="131" t="s">
        <v>20</v>
      </c>
      <c r="E252" s="84">
        <v>2</v>
      </c>
      <c r="F252" s="84">
        <v>2</v>
      </c>
      <c r="G252" s="260"/>
      <c r="H252" s="244"/>
      <c r="I252" s="154">
        <v>630.32569999999998</v>
      </c>
      <c r="J252" s="173">
        <f>327.76937*2</f>
        <v>655.53873999999996</v>
      </c>
      <c r="K252" s="202">
        <f t="shared" si="24"/>
        <v>25.213039999999978</v>
      </c>
      <c r="L252" s="26"/>
      <c r="M252" s="60">
        <f>J252</f>
        <v>655.53873999999996</v>
      </c>
      <c r="N252" s="60"/>
      <c r="O252" s="9"/>
      <c r="P252" s="4"/>
      <c r="Q252" s="215"/>
      <c r="R252" s="215"/>
      <c r="S252" s="222"/>
      <c r="T252" s="222"/>
      <c r="U252" s="222"/>
      <c r="V252" s="225"/>
      <c r="W252" s="228"/>
      <c r="X252" s="234"/>
      <c r="Y252" s="215"/>
      <c r="Z252" s="215"/>
    </row>
    <row r="253" spans="1:26" ht="18.75" x14ac:dyDescent="0.3">
      <c r="A253" s="93" t="s">
        <v>655</v>
      </c>
      <c r="B253" s="239"/>
      <c r="C253" s="99" t="s">
        <v>382</v>
      </c>
      <c r="D253" s="131" t="s">
        <v>20</v>
      </c>
      <c r="E253" s="84">
        <v>13</v>
      </c>
      <c r="F253" s="84">
        <v>13</v>
      </c>
      <c r="G253" s="260"/>
      <c r="H253" s="244"/>
      <c r="I253" s="86">
        <v>35775.025000000001</v>
      </c>
      <c r="J253" s="171">
        <v>35775.025000000001</v>
      </c>
      <c r="K253" s="202">
        <f t="shared" si="24"/>
        <v>0</v>
      </c>
      <c r="L253" s="26"/>
      <c r="M253" s="61">
        <f>J253</f>
        <v>35775.025000000001</v>
      </c>
      <c r="N253" s="19"/>
      <c r="O253" s="9"/>
      <c r="P253" s="4"/>
      <c r="Q253" s="215"/>
      <c r="R253" s="215"/>
      <c r="S253" s="222"/>
      <c r="T253" s="222"/>
      <c r="U253" s="222"/>
      <c r="V253" s="225"/>
      <c r="W253" s="228"/>
      <c r="X253" s="234"/>
      <c r="Y253" s="215"/>
      <c r="Z253" s="215"/>
    </row>
    <row r="254" spans="1:26" ht="18.75" x14ac:dyDescent="0.25">
      <c r="A254" s="93" t="s">
        <v>656</v>
      </c>
      <c r="B254" s="239"/>
      <c r="C254" s="108" t="s">
        <v>959</v>
      </c>
      <c r="D254" s="131" t="s">
        <v>20</v>
      </c>
      <c r="E254" s="84">
        <v>6</v>
      </c>
      <c r="F254" s="84">
        <v>6</v>
      </c>
      <c r="G254" s="260"/>
      <c r="H254" s="244"/>
      <c r="I254" s="86">
        <v>74.808000000000007</v>
      </c>
      <c r="J254" s="61">
        <v>74.808000000000007</v>
      </c>
      <c r="K254" s="202">
        <f t="shared" si="24"/>
        <v>0</v>
      </c>
      <c r="L254" s="26"/>
      <c r="M254" s="19">
        <f>I254</f>
        <v>74.808000000000007</v>
      </c>
      <c r="N254" s="19"/>
      <c r="O254" s="9"/>
      <c r="P254" s="4"/>
      <c r="Q254" s="215"/>
      <c r="R254" s="215"/>
      <c r="S254" s="222"/>
      <c r="T254" s="222"/>
      <c r="U254" s="222"/>
      <c r="V254" s="225"/>
      <c r="W254" s="228"/>
      <c r="X254" s="234"/>
      <c r="Y254" s="215"/>
      <c r="Z254" s="215"/>
    </row>
    <row r="255" spans="1:26" ht="18.75" x14ac:dyDescent="0.25">
      <c r="A255" s="93" t="s">
        <v>657</v>
      </c>
      <c r="B255" s="239"/>
      <c r="C255" s="108" t="s">
        <v>959</v>
      </c>
      <c r="D255" s="131" t="s">
        <v>20</v>
      </c>
      <c r="E255" s="84">
        <v>3</v>
      </c>
      <c r="F255" s="84">
        <v>3</v>
      </c>
      <c r="G255" s="260"/>
      <c r="H255" s="244"/>
      <c r="I255" s="86">
        <v>37.404000000000003</v>
      </c>
      <c r="J255" s="174">
        <v>37.404000000000003</v>
      </c>
      <c r="K255" s="202">
        <f t="shared" si="24"/>
        <v>0</v>
      </c>
      <c r="L255" s="26"/>
      <c r="M255" s="19">
        <f t="shared" ref="M255:M260" si="33">I255</f>
        <v>37.404000000000003</v>
      </c>
      <c r="N255" s="19"/>
      <c r="O255" s="7"/>
      <c r="P255" s="4"/>
      <c r="Q255" s="215"/>
      <c r="R255" s="215"/>
      <c r="S255" s="222"/>
      <c r="T255" s="222"/>
      <c r="U255" s="222"/>
      <c r="V255" s="225"/>
      <c r="W255" s="228"/>
      <c r="X255" s="234"/>
      <c r="Y255" s="215"/>
      <c r="Z255" s="215"/>
    </row>
    <row r="256" spans="1:26" ht="18.75" x14ac:dyDescent="0.3">
      <c r="A256" s="93" t="s">
        <v>658</v>
      </c>
      <c r="B256" s="239"/>
      <c r="C256" s="99" t="s">
        <v>1006</v>
      </c>
      <c r="D256" s="131" t="s">
        <v>20</v>
      </c>
      <c r="E256" s="84">
        <v>4</v>
      </c>
      <c r="F256" s="84">
        <v>4</v>
      </c>
      <c r="G256" s="260"/>
      <c r="H256" s="244"/>
      <c r="I256" s="154">
        <v>448.6</v>
      </c>
      <c r="J256" s="171">
        <v>448.6</v>
      </c>
      <c r="K256" s="202">
        <f t="shared" si="24"/>
        <v>0</v>
      </c>
      <c r="L256" s="26"/>
      <c r="M256" s="19">
        <f t="shared" si="33"/>
        <v>448.6</v>
      </c>
      <c r="N256" s="19"/>
      <c r="O256" s="8"/>
      <c r="P256" s="4"/>
      <c r="Q256" s="215"/>
      <c r="R256" s="215"/>
      <c r="S256" s="222"/>
      <c r="T256" s="222"/>
      <c r="U256" s="222"/>
      <c r="V256" s="225"/>
      <c r="W256" s="228"/>
      <c r="X256" s="234"/>
      <c r="Y256" s="215"/>
      <c r="Z256" s="215"/>
    </row>
    <row r="257" spans="1:26" ht="18.75" x14ac:dyDescent="0.25">
      <c r="A257" s="93" t="s">
        <v>659</v>
      </c>
      <c r="B257" s="239"/>
      <c r="C257" s="99" t="s">
        <v>1007</v>
      </c>
      <c r="D257" s="131" t="s">
        <v>20</v>
      </c>
      <c r="E257" s="84">
        <v>4</v>
      </c>
      <c r="F257" s="84">
        <v>4</v>
      </c>
      <c r="G257" s="260"/>
      <c r="H257" s="244"/>
      <c r="I257" s="86">
        <v>448.6</v>
      </c>
      <c r="J257" s="158">
        <v>448.6</v>
      </c>
      <c r="K257" s="202">
        <f t="shared" si="24"/>
        <v>0</v>
      </c>
      <c r="L257" s="26"/>
      <c r="M257" s="19">
        <f t="shared" si="33"/>
        <v>448.6</v>
      </c>
      <c r="N257" s="19"/>
      <c r="O257" s="7"/>
      <c r="P257" s="4"/>
      <c r="Q257" s="215"/>
      <c r="R257" s="215"/>
      <c r="S257" s="222"/>
      <c r="T257" s="222"/>
      <c r="U257" s="222"/>
      <c r="V257" s="225"/>
      <c r="W257" s="228"/>
      <c r="X257" s="234"/>
      <c r="Y257" s="215"/>
      <c r="Z257" s="215"/>
    </row>
    <row r="258" spans="1:26" ht="18.75" x14ac:dyDescent="0.3">
      <c r="A258" s="93" t="s">
        <v>660</v>
      </c>
      <c r="B258" s="239"/>
      <c r="C258" s="99" t="s">
        <v>1008</v>
      </c>
      <c r="D258" s="123" t="s">
        <v>20</v>
      </c>
      <c r="E258" s="129">
        <v>6</v>
      </c>
      <c r="F258" s="129">
        <v>6</v>
      </c>
      <c r="G258" s="260"/>
      <c r="H258" s="244"/>
      <c r="I258" s="85">
        <v>672.9</v>
      </c>
      <c r="J258" s="173">
        <v>672.9</v>
      </c>
      <c r="K258" s="202">
        <f t="shared" si="24"/>
        <v>0</v>
      </c>
      <c r="L258" s="26"/>
      <c r="M258" s="19">
        <f t="shared" si="33"/>
        <v>672.9</v>
      </c>
      <c r="N258" s="19"/>
      <c r="O258" s="7"/>
      <c r="P258" s="4"/>
      <c r="Q258" s="215"/>
      <c r="R258" s="215"/>
      <c r="S258" s="222"/>
      <c r="T258" s="222"/>
      <c r="U258" s="222"/>
      <c r="V258" s="225"/>
      <c r="W258" s="228"/>
      <c r="X258" s="234"/>
      <c r="Y258" s="215"/>
      <c r="Z258" s="215"/>
    </row>
    <row r="259" spans="1:26" ht="18.75" x14ac:dyDescent="0.3">
      <c r="A259" s="93" t="s">
        <v>661</v>
      </c>
      <c r="B259" s="239"/>
      <c r="C259" s="99" t="s">
        <v>1009</v>
      </c>
      <c r="D259" s="123" t="s">
        <v>20</v>
      </c>
      <c r="E259" s="129">
        <v>6</v>
      </c>
      <c r="F259" s="129">
        <v>6</v>
      </c>
      <c r="G259" s="260"/>
      <c r="H259" s="244"/>
      <c r="I259" s="85">
        <v>672.9</v>
      </c>
      <c r="J259" s="173">
        <v>672.9</v>
      </c>
      <c r="K259" s="202">
        <f t="shared" si="24"/>
        <v>0</v>
      </c>
      <c r="L259" s="26"/>
      <c r="M259" s="19">
        <f t="shared" si="33"/>
        <v>672.9</v>
      </c>
      <c r="N259" s="19"/>
      <c r="O259" s="7"/>
      <c r="P259" s="4"/>
      <c r="Q259" s="215"/>
      <c r="R259" s="215"/>
      <c r="S259" s="222"/>
      <c r="T259" s="222"/>
      <c r="U259" s="222"/>
      <c r="V259" s="225"/>
      <c r="W259" s="228"/>
      <c r="X259" s="234"/>
      <c r="Y259" s="215"/>
      <c r="Z259" s="215"/>
    </row>
    <row r="260" spans="1:26" ht="37.5" x14ac:dyDescent="0.25">
      <c r="A260" s="93" t="s">
        <v>662</v>
      </c>
      <c r="B260" s="239"/>
      <c r="C260" s="99" t="s">
        <v>1010</v>
      </c>
      <c r="D260" s="123" t="s">
        <v>20</v>
      </c>
      <c r="E260" s="129">
        <v>6</v>
      </c>
      <c r="F260" s="129">
        <v>6</v>
      </c>
      <c r="G260" s="260"/>
      <c r="H260" s="244"/>
      <c r="I260" s="61">
        <v>672.9</v>
      </c>
      <c r="J260" s="174">
        <v>672.9</v>
      </c>
      <c r="K260" s="202">
        <f t="shared" si="24"/>
        <v>0</v>
      </c>
      <c r="L260" s="26"/>
      <c r="M260" s="19">
        <f t="shared" si="33"/>
        <v>672.9</v>
      </c>
      <c r="N260" s="19"/>
      <c r="O260" s="7"/>
      <c r="P260" s="4"/>
      <c r="Q260" s="215"/>
      <c r="R260" s="215"/>
      <c r="S260" s="222"/>
      <c r="T260" s="222"/>
      <c r="U260" s="222"/>
      <c r="V260" s="225"/>
      <c r="W260" s="228"/>
      <c r="X260" s="234"/>
      <c r="Y260" s="215"/>
      <c r="Z260" s="215"/>
    </row>
    <row r="261" spans="1:26" ht="37.5" x14ac:dyDescent="0.25">
      <c r="A261" s="93" t="s">
        <v>663</v>
      </c>
      <c r="B261" s="239"/>
      <c r="C261" s="98" t="s">
        <v>388</v>
      </c>
      <c r="D261" s="131" t="s">
        <v>20</v>
      </c>
      <c r="E261" s="84">
        <v>13</v>
      </c>
      <c r="F261" s="84">
        <v>13</v>
      </c>
      <c r="G261" s="260"/>
      <c r="H261" s="244"/>
      <c r="I261" s="86">
        <v>8165.625</v>
      </c>
      <c r="J261" s="158">
        <v>8165.625</v>
      </c>
      <c r="K261" s="202">
        <f t="shared" si="24"/>
        <v>0</v>
      </c>
      <c r="L261" s="26"/>
      <c r="M261" s="61">
        <f>J261</f>
        <v>8165.625</v>
      </c>
      <c r="N261" s="19"/>
      <c r="O261" s="7"/>
      <c r="P261" s="4"/>
      <c r="Q261" s="215"/>
      <c r="R261" s="215"/>
      <c r="S261" s="222"/>
      <c r="T261" s="222"/>
      <c r="U261" s="222"/>
      <c r="V261" s="225"/>
      <c r="W261" s="228"/>
      <c r="X261" s="234"/>
      <c r="Y261" s="215"/>
      <c r="Z261" s="215"/>
    </row>
    <row r="262" spans="1:26" ht="37.5" x14ac:dyDescent="0.25">
      <c r="A262" s="93" t="s">
        <v>664</v>
      </c>
      <c r="B262" s="239"/>
      <c r="C262" s="99" t="s">
        <v>389</v>
      </c>
      <c r="D262" s="131" t="s">
        <v>20</v>
      </c>
      <c r="E262" s="84">
        <v>2</v>
      </c>
      <c r="F262" s="84">
        <v>2</v>
      </c>
      <c r="G262" s="260"/>
      <c r="H262" s="244"/>
      <c r="I262" s="61">
        <v>984.37599999999998</v>
      </c>
      <c r="J262" s="158">
        <v>984.37599999999998</v>
      </c>
      <c r="K262" s="202">
        <f t="shared" si="24"/>
        <v>0</v>
      </c>
      <c r="L262" s="26"/>
      <c r="M262" s="19">
        <f>I262</f>
        <v>984.37599999999998</v>
      </c>
      <c r="N262" s="19"/>
      <c r="O262" s="7"/>
      <c r="P262" s="4"/>
      <c r="Q262" s="215"/>
      <c r="R262" s="215"/>
      <c r="S262" s="222"/>
      <c r="T262" s="222"/>
      <c r="U262" s="222"/>
      <c r="V262" s="225"/>
      <c r="W262" s="228"/>
      <c r="X262" s="234"/>
      <c r="Y262" s="215"/>
      <c r="Z262" s="215"/>
    </row>
    <row r="263" spans="1:26" ht="37.5" x14ac:dyDescent="0.25">
      <c r="A263" s="93" t="s">
        <v>665</v>
      </c>
      <c r="B263" s="239"/>
      <c r="C263" s="99" t="s">
        <v>390</v>
      </c>
      <c r="D263" s="131" t="s">
        <v>20</v>
      </c>
      <c r="E263" s="84">
        <v>15</v>
      </c>
      <c r="F263" s="84">
        <v>15</v>
      </c>
      <c r="G263" s="260"/>
      <c r="H263" s="244"/>
      <c r="I263" s="61">
        <v>2812.5</v>
      </c>
      <c r="J263" s="158">
        <v>2812.5</v>
      </c>
      <c r="K263" s="202">
        <f t="shared" si="24"/>
        <v>0</v>
      </c>
      <c r="L263" s="26"/>
      <c r="M263" s="19">
        <f t="shared" ref="M263" si="34">I263</f>
        <v>2812.5</v>
      </c>
      <c r="N263" s="19"/>
      <c r="O263" s="7"/>
      <c r="P263" s="4"/>
      <c r="Q263" s="215"/>
      <c r="R263" s="215"/>
      <c r="S263" s="222"/>
      <c r="T263" s="222"/>
      <c r="U263" s="222"/>
      <c r="V263" s="225"/>
      <c r="W263" s="228"/>
      <c r="X263" s="234"/>
      <c r="Y263" s="215"/>
      <c r="Z263" s="215"/>
    </row>
    <row r="264" spans="1:26" ht="37.5" x14ac:dyDescent="0.25">
      <c r="A264" s="91" t="s">
        <v>343</v>
      </c>
      <c r="B264" s="239"/>
      <c r="C264" s="97" t="s">
        <v>391</v>
      </c>
      <c r="D264" s="134"/>
      <c r="E264" s="84"/>
      <c r="F264" s="84"/>
      <c r="G264" s="260"/>
      <c r="H264" s="244"/>
      <c r="I264" s="152">
        <f>I265+I273+I274+I275+I276+I277+I278</f>
        <v>118521.37399999998</v>
      </c>
      <c r="J264" s="152">
        <f>J265+J273+J274+J275+J276+J277+J278</f>
        <v>107069.73999999999</v>
      </c>
      <c r="K264" s="202">
        <f t="shared" si="24"/>
        <v>-11451.633999999991</v>
      </c>
      <c r="L264" s="26"/>
      <c r="M264" s="61">
        <f>J264</f>
        <v>107069.73999999999</v>
      </c>
      <c r="N264" s="19"/>
      <c r="O264" s="7"/>
      <c r="P264" s="4"/>
      <c r="Q264" s="215"/>
      <c r="R264" s="215"/>
      <c r="S264" s="222"/>
      <c r="T264" s="222"/>
      <c r="U264" s="222"/>
      <c r="V264" s="225"/>
      <c r="W264" s="228"/>
      <c r="X264" s="234"/>
      <c r="Y264" s="215"/>
      <c r="Z264" s="215"/>
    </row>
    <row r="265" spans="1:26" ht="30" customHeight="1" x14ac:dyDescent="0.25">
      <c r="A265" s="91" t="s">
        <v>174</v>
      </c>
      <c r="B265" s="239"/>
      <c r="C265" s="109" t="s">
        <v>1011</v>
      </c>
      <c r="D265" s="63"/>
      <c r="E265" s="84"/>
      <c r="F265" s="84"/>
      <c r="G265" s="260"/>
      <c r="H265" s="244"/>
      <c r="I265" s="153">
        <f>SUM(I266:I272)</f>
        <v>13395.99</v>
      </c>
      <c r="J265" s="153">
        <f>SUM(J266:J272)</f>
        <v>13395.99</v>
      </c>
      <c r="K265" s="202">
        <f t="shared" si="24"/>
        <v>0</v>
      </c>
      <c r="L265" s="26"/>
      <c r="M265" s="61"/>
      <c r="N265" s="19"/>
      <c r="O265" s="7"/>
      <c r="P265" s="4"/>
      <c r="Q265" s="215"/>
      <c r="R265" s="215"/>
      <c r="S265" s="222"/>
      <c r="T265" s="222"/>
      <c r="U265" s="222"/>
      <c r="V265" s="225"/>
      <c r="W265" s="228"/>
      <c r="X265" s="234"/>
      <c r="Y265" s="215"/>
      <c r="Z265" s="215"/>
    </row>
    <row r="266" spans="1:26" ht="18.75" x14ac:dyDescent="0.25">
      <c r="A266" s="92" t="s">
        <v>666</v>
      </c>
      <c r="B266" s="239"/>
      <c r="C266" s="110" t="s">
        <v>1012</v>
      </c>
      <c r="D266" s="63" t="s">
        <v>20</v>
      </c>
      <c r="E266" s="84">
        <v>1</v>
      </c>
      <c r="F266" s="84">
        <v>1</v>
      </c>
      <c r="G266" s="260"/>
      <c r="H266" s="244"/>
      <c r="I266" s="86">
        <v>3400</v>
      </c>
      <c r="J266" s="158">
        <v>3400</v>
      </c>
      <c r="K266" s="202">
        <f t="shared" si="24"/>
        <v>0</v>
      </c>
      <c r="L266" s="26"/>
      <c r="M266" s="61"/>
      <c r="N266" s="19"/>
      <c r="O266" s="7"/>
      <c r="P266" s="4"/>
      <c r="Q266" s="215"/>
      <c r="R266" s="215"/>
      <c r="S266" s="222"/>
      <c r="T266" s="222"/>
      <c r="U266" s="222"/>
      <c r="V266" s="225"/>
      <c r="W266" s="228"/>
      <c r="X266" s="234"/>
      <c r="Y266" s="215"/>
      <c r="Z266" s="215"/>
    </row>
    <row r="267" spans="1:26" ht="18.75" x14ac:dyDescent="0.25">
      <c r="A267" s="92" t="s">
        <v>667</v>
      </c>
      <c r="B267" s="239"/>
      <c r="C267" s="110" t="s">
        <v>1013</v>
      </c>
      <c r="D267" s="63" t="s">
        <v>20</v>
      </c>
      <c r="E267" s="84">
        <v>1</v>
      </c>
      <c r="F267" s="84">
        <v>1</v>
      </c>
      <c r="G267" s="260"/>
      <c r="H267" s="244"/>
      <c r="I267" s="86">
        <v>2350</v>
      </c>
      <c r="J267" s="158">
        <v>2350</v>
      </c>
      <c r="K267" s="202">
        <f t="shared" si="24"/>
        <v>0</v>
      </c>
      <c r="L267" s="26"/>
      <c r="M267" s="61"/>
      <c r="N267" s="19"/>
      <c r="O267" s="7"/>
      <c r="P267" s="4"/>
      <c r="Q267" s="215"/>
      <c r="R267" s="215"/>
      <c r="S267" s="222"/>
      <c r="T267" s="222"/>
      <c r="U267" s="222"/>
      <c r="V267" s="225"/>
      <c r="W267" s="228"/>
      <c r="X267" s="234"/>
      <c r="Y267" s="215"/>
      <c r="Z267" s="215"/>
    </row>
    <row r="268" spans="1:26" ht="75" x14ac:dyDescent="0.25">
      <c r="A268" s="92" t="s">
        <v>668</v>
      </c>
      <c r="B268" s="239"/>
      <c r="C268" s="99" t="s">
        <v>1014</v>
      </c>
      <c r="D268" s="122" t="s">
        <v>39</v>
      </c>
      <c r="E268" s="84">
        <v>2</v>
      </c>
      <c r="F268" s="84">
        <v>2</v>
      </c>
      <c r="G268" s="260"/>
      <c r="H268" s="244"/>
      <c r="I268" s="86">
        <v>2249.3220000000001</v>
      </c>
      <c r="J268" s="158">
        <v>2249.3220000000001</v>
      </c>
      <c r="K268" s="202">
        <f t="shared" si="24"/>
        <v>0</v>
      </c>
      <c r="L268" s="26"/>
      <c r="M268" s="19"/>
      <c r="N268" s="19"/>
      <c r="O268" s="7"/>
      <c r="P268" s="4"/>
      <c r="Q268" s="215"/>
      <c r="R268" s="215"/>
      <c r="S268" s="222"/>
      <c r="T268" s="222"/>
      <c r="U268" s="222"/>
      <c r="V268" s="225"/>
      <c r="W268" s="228"/>
      <c r="X268" s="234"/>
      <c r="Y268" s="215"/>
      <c r="Z268" s="215"/>
    </row>
    <row r="269" spans="1:26" ht="112.5" x14ac:dyDescent="0.25">
      <c r="A269" s="92" t="s">
        <v>669</v>
      </c>
      <c r="B269" s="239"/>
      <c r="C269" s="99" t="s">
        <v>1015</v>
      </c>
      <c r="D269" s="122" t="s">
        <v>39</v>
      </c>
      <c r="E269" s="84">
        <v>2</v>
      </c>
      <c r="F269" s="84">
        <v>2</v>
      </c>
      <c r="G269" s="260"/>
      <c r="H269" s="244"/>
      <c r="I269" s="86">
        <v>3075.598</v>
      </c>
      <c r="J269" s="86">
        <v>3075.598</v>
      </c>
      <c r="K269" s="202">
        <f t="shared" ref="K269:K332" si="35">J269-I269</f>
        <v>0</v>
      </c>
      <c r="L269" s="26"/>
      <c r="M269" s="61"/>
      <c r="N269" s="19"/>
      <c r="O269" s="7"/>
      <c r="P269" s="4"/>
      <c r="Q269" s="215"/>
      <c r="R269" s="215"/>
      <c r="S269" s="222"/>
      <c r="T269" s="222"/>
      <c r="U269" s="222"/>
      <c r="V269" s="225"/>
      <c r="W269" s="228"/>
      <c r="X269" s="234"/>
      <c r="Y269" s="215"/>
      <c r="Z269" s="215"/>
    </row>
    <row r="270" spans="1:26" ht="18.75" x14ac:dyDescent="0.3">
      <c r="A270" s="92" t="s">
        <v>670</v>
      </c>
      <c r="B270" s="239"/>
      <c r="C270" s="99" t="s">
        <v>1016</v>
      </c>
      <c r="D270" s="124" t="s">
        <v>20</v>
      </c>
      <c r="E270" s="84">
        <v>1</v>
      </c>
      <c r="F270" s="84">
        <v>1</v>
      </c>
      <c r="G270" s="260"/>
      <c r="H270" s="244"/>
      <c r="I270" s="154">
        <v>709.82100000000003</v>
      </c>
      <c r="J270" s="86">
        <v>709.82100000000003</v>
      </c>
      <c r="K270" s="202">
        <f t="shared" si="35"/>
        <v>0</v>
      </c>
      <c r="L270" s="26"/>
      <c r="M270" s="61"/>
      <c r="N270" s="19"/>
      <c r="O270" s="7"/>
      <c r="P270" s="4"/>
      <c r="Q270" s="215"/>
      <c r="R270" s="215"/>
      <c r="S270" s="222"/>
      <c r="T270" s="222"/>
      <c r="U270" s="222"/>
      <c r="V270" s="225"/>
      <c r="W270" s="228"/>
      <c r="X270" s="234"/>
      <c r="Y270" s="215"/>
      <c r="Z270" s="215"/>
    </row>
    <row r="271" spans="1:26" ht="37.5" x14ac:dyDescent="0.25">
      <c r="A271" s="92" t="s">
        <v>671</v>
      </c>
      <c r="B271" s="239"/>
      <c r="C271" s="99" t="s">
        <v>392</v>
      </c>
      <c r="D271" s="63" t="s">
        <v>39</v>
      </c>
      <c r="E271" s="84">
        <v>1</v>
      </c>
      <c r="F271" s="84">
        <v>1</v>
      </c>
      <c r="G271" s="260"/>
      <c r="H271" s="244"/>
      <c r="I271" s="86">
        <v>541.60699999999997</v>
      </c>
      <c r="J271" s="86">
        <v>541.60699999999997</v>
      </c>
      <c r="K271" s="202">
        <f t="shared" si="35"/>
        <v>0</v>
      </c>
      <c r="L271" s="25"/>
      <c r="M271" s="61"/>
      <c r="N271" s="19"/>
      <c r="O271" s="6"/>
      <c r="P271" s="4"/>
      <c r="Q271" s="215"/>
      <c r="R271" s="215"/>
      <c r="S271" s="222"/>
      <c r="T271" s="222"/>
      <c r="U271" s="222"/>
      <c r="V271" s="225"/>
      <c r="W271" s="228"/>
      <c r="X271" s="234"/>
      <c r="Y271" s="215"/>
      <c r="Z271" s="215"/>
    </row>
    <row r="272" spans="1:26" ht="56.25" x14ac:dyDescent="0.25">
      <c r="A272" s="92" t="s">
        <v>672</v>
      </c>
      <c r="B272" s="239"/>
      <c r="C272" s="99" t="s">
        <v>1017</v>
      </c>
      <c r="D272" s="63" t="s">
        <v>39</v>
      </c>
      <c r="E272" s="84">
        <v>2</v>
      </c>
      <c r="F272" s="84">
        <v>2</v>
      </c>
      <c r="G272" s="260"/>
      <c r="H272" s="244"/>
      <c r="I272" s="86">
        <v>1069.6420000000001</v>
      </c>
      <c r="J272" s="86">
        <v>1069.6420000000001</v>
      </c>
      <c r="K272" s="202">
        <f t="shared" si="35"/>
        <v>0</v>
      </c>
      <c r="L272" s="25"/>
      <c r="M272" s="61"/>
      <c r="N272" s="19"/>
      <c r="O272" s="4"/>
      <c r="P272" s="4"/>
      <c r="Q272" s="215"/>
      <c r="R272" s="215"/>
      <c r="S272" s="222"/>
      <c r="T272" s="222"/>
      <c r="U272" s="222"/>
      <c r="V272" s="225"/>
      <c r="W272" s="228"/>
      <c r="X272" s="234"/>
      <c r="Y272" s="215"/>
      <c r="Z272" s="215"/>
    </row>
    <row r="273" spans="1:26" ht="37.5" x14ac:dyDescent="0.3">
      <c r="A273" s="91" t="s">
        <v>344</v>
      </c>
      <c r="B273" s="239"/>
      <c r="C273" s="100" t="s">
        <v>1018</v>
      </c>
      <c r="D273" s="63" t="s">
        <v>39</v>
      </c>
      <c r="E273" s="84">
        <v>1</v>
      </c>
      <c r="F273" s="84">
        <v>1</v>
      </c>
      <c r="G273" s="260"/>
      <c r="H273" s="244"/>
      <c r="I273" s="153">
        <v>4593.75</v>
      </c>
      <c r="J273" s="154">
        <v>4593.75</v>
      </c>
      <c r="K273" s="202">
        <f t="shared" si="35"/>
        <v>0</v>
      </c>
      <c r="L273" s="25"/>
      <c r="M273" s="61"/>
      <c r="N273" s="19"/>
      <c r="O273" s="4"/>
      <c r="P273" s="4"/>
      <c r="Q273" s="215"/>
      <c r="R273" s="215"/>
      <c r="S273" s="222"/>
      <c r="T273" s="222"/>
      <c r="U273" s="222"/>
      <c r="V273" s="225"/>
      <c r="W273" s="228"/>
      <c r="X273" s="234"/>
      <c r="Y273" s="215"/>
      <c r="Z273" s="215"/>
    </row>
    <row r="274" spans="1:26" ht="37.5" x14ac:dyDescent="0.25">
      <c r="A274" s="91" t="s">
        <v>673</v>
      </c>
      <c r="B274" s="239"/>
      <c r="C274" s="100" t="s">
        <v>1019</v>
      </c>
      <c r="D274" s="63" t="s">
        <v>39</v>
      </c>
      <c r="E274" s="84">
        <v>1</v>
      </c>
      <c r="F274" s="84">
        <v>1</v>
      </c>
      <c r="G274" s="260"/>
      <c r="H274" s="244"/>
      <c r="I274" s="153">
        <v>30800</v>
      </c>
      <c r="J274" s="61">
        <v>30800</v>
      </c>
      <c r="K274" s="202">
        <f t="shared" si="35"/>
        <v>0</v>
      </c>
      <c r="L274" s="25"/>
      <c r="M274" s="61"/>
      <c r="N274" s="19"/>
      <c r="O274" s="4"/>
      <c r="P274" s="4"/>
      <c r="Q274" s="215"/>
      <c r="R274" s="215"/>
      <c r="S274" s="222"/>
      <c r="T274" s="222"/>
      <c r="U274" s="222"/>
      <c r="V274" s="225"/>
      <c r="W274" s="228"/>
      <c r="X274" s="234"/>
      <c r="Y274" s="215"/>
      <c r="Z274" s="215"/>
    </row>
    <row r="275" spans="1:26" ht="37.5" x14ac:dyDescent="0.25">
      <c r="A275" s="91" t="s">
        <v>674</v>
      </c>
      <c r="B275" s="239"/>
      <c r="C275" s="100" t="s">
        <v>1020</v>
      </c>
      <c r="D275" s="63" t="s">
        <v>39</v>
      </c>
      <c r="E275" s="129">
        <v>1</v>
      </c>
      <c r="F275" s="129">
        <v>1</v>
      </c>
      <c r="G275" s="260"/>
      <c r="H275" s="244"/>
      <c r="I275" s="64">
        <v>27500</v>
      </c>
      <c r="J275" s="158">
        <v>27500</v>
      </c>
      <c r="K275" s="202">
        <f t="shared" si="35"/>
        <v>0</v>
      </c>
      <c r="L275" s="25"/>
      <c r="M275" s="61"/>
      <c r="N275" s="19"/>
      <c r="O275" s="4"/>
      <c r="P275" s="4"/>
      <c r="Q275" s="215"/>
      <c r="R275" s="215"/>
      <c r="S275" s="222"/>
      <c r="T275" s="222"/>
      <c r="U275" s="222"/>
      <c r="V275" s="225"/>
      <c r="W275" s="228"/>
      <c r="X275" s="234"/>
      <c r="Y275" s="215"/>
      <c r="Z275" s="215"/>
    </row>
    <row r="276" spans="1:26" ht="37.5" x14ac:dyDescent="0.25">
      <c r="A276" s="91" t="s">
        <v>675</v>
      </c>
      <c r="B276" s="239"/>
      <c r="C276" s="100" t="s">
        <v>1021</v>
      </c>
      <c r="D276" s="63" t="s">
        <v>39</v>
      </c>
      <c r="E276" s="129">
        <v>1</v>
      </c>
      <c r="F276" s="129">
        <v>1</v>
      </c>
      <c r="G276" s="260"/>
      <c r="H276" s="244"/>
      <c r="I276" s="64">
        <v>29611.633999999998</v>
      </c>
      <c r="J276" s="61">
        <v>18160</v>
      </c>
      <c r="K276" s="202">
        <f t="shared" si="35"/>
        <v>-11451.633999999998</v>
      </c>
      <c r="L276" s="25"/>
      <c r="M276" s="66"/>
      <c r="N276" s="19"/>
      <c r="O276" s="4"/>
      <c r="P276" s="4"/>
      <c r="Q276" s="215"/>
      <c r="R276" s="215"/>
      <c r="S276" s="222"/>
      <c r="T276" s="222"/>
      <c r="U276" s="222"/>
      <c r="V276" s="225"/>
      <c r="W276" s="228"/>
      <c r="X276" s="234"/>
      <c r="Y276" s="215"/>
      <c r="Z276" s="215"/>
    </row>
    <row r="277" spans="1:26" ht="37.5" x14ac:dyDescent="0.3">
      <c r="A277" s="91" t="s">
        <v>676</v>
      </c>
      <c r="B277" s="239"/>
      <c r="C277" s="100" t="s">
        <v>1022</v>
      </c>
      <c r="D277" s="63" t="s">
        <v>39</v>
      </c>
      <c r="E277" s="84">
        <v>1</v>
      </c>
      <c r="F277" s="84">
        <v>1</v>
      </c>
      <c r="G277" s="260"/>
      <c r="H277" s="244"/>
      <c r="I277" s="153">
        <v>6590</v>
      </c>
      <c r="J277" s="158">
        <v>6590</v>
      </c>
      <c r="K277" s="202">
        <f t="shared" si="35"/>
        <v>0</v>
      </c>
      <c r="L277" s="28"/>
      <c r="M277" s="61"/>
      <c r="N277" s="19"/>
      <c r="O277" s="15"/>
      <c r="P277" s="15"/>
      <c r="Q277" s="215"/>
      <c r="R277" s="215"/>
      <c r="S277" s="222"/>
      <c r="T277" s="222"/>
      <c r="U277" s="222"/>
      <c r="V277" s="225"/>
      <c r="W277" s="228"/>
      <c r="X277" s="234"/>
      <c r="Y277" s="215"/>
      <c r="Z277" s="215"/>
    </row>
    <row r="278" spans="1:26" ht="37.5" x14ac:dyDescent="0.3">
      <c r="A278" s="91" t="s">
        <v>677</v>
      </c>
      <c r="B278" s="239"/>
      <c r="C278" s="100" t="s">
        <v>1023</v>
      </c>
      <c r="D278" s="63" t="s">
        <v>39</v>
      </c>
      <c r="E278" s="84">
        <v>1</v>
      </c>
      <c r="F278" s="84">
        <v>1</v>
      </c>
      <c r="G278" s="260"/>
      <c r="H278" s="244"/>
      <c r="I278" s="153">
        <v>6030</v>
      </c>
      <c r="J278" s="158">
        <v>6030</v>
      </c>
      <c r="K278" s="202">
        <f t="shared" si="35"/>
        <v>0</v>
      </c>
      <c r="L278" s="29"/>
      <c r="M278" s="61"/>
      <c r="N278" s="19"/>
      <c r="O278" s="15"/>
      <c r="P278" s="15"/>
      <c r="Q278" s="215"/>
      <c r="R278" s="215"/>
      <c r="S278" s="222"/>
      <c r="T278" s="222"/>
      <c r="U278" s="222"/>
      <c r="V278" s="225"/>
      <c r="W278" s="228"/>
      <c r="X278" s="234"/>
      <c r="Y278" s="215"/>
      <c r="Z278" s="215"/>
    </row>
    <row r="279" spans="1:26" ht="37.5" x14ac:dyDescent="0.3">
      <c r="A279" s="95"/>
      <c r="B279" s="239"/>
      <c r="C279" s="97" t="s">
        <v>70</v>
      </c>
      <c r="D279" s="63"/>
      <c r="E279" s="84"/>
      <c r="F279" s="84"/>
      <c r="G279" s="260"/>
      <c r="H279" s="244"/>
      <c r="I279" s="162">
        <f>I280+I286+I293+I319+I356+I525+I565+I592+I604+I650+I688</f>
        <v>418555.29164999991</v>
      </c>
      <c r="J279" s="162">
        <f>J280+J286+J293+J319+J356+J525+J565+J592+J604+J650+J688</f>
        <v>418668.08385</v>
      </c>
      <c r="K279" s="202">
        <f t="shared" si="35"/>
        <v>112.79220000008354</v>
      </c>
      <c r="L279" s="29"/>
      <c r="M279" s="67"/>
      <c r="N279" s="19"/>
      <c r="O279" s="15"/>
      <c r="P279" s="15"/>
      <c r="Q279" s="215"/>
      <c r="R279" s="215"/>
      <c r="S279" s="222"/>
      <c r="T279" s="222"/>
      <c r="U279" s="222"/>
      <c r="V279" s="225"/>
      <c r="W279" s="228"/>
      <c r="X279" s="234"/>
      <c r="Y279" s="215"/>
      <c r="Z279" s="215"/>
    </row>
    <row r="280" spans="1:26" ht="37.5" x14ac:dyDescent="0.3">
      <c r="A280" s="96"/>
      <c r="B280" s="239"/>
      <c r="C280" s="100" t="s">
        <v>368</v>
      </c>
      <c r="D280" s="122"/>
      <c r="E280" s="84"/>
      <c r="F280" s="84"/>
      <c r="G280" s="260"/>
      <c r="H280" s="244"/>
      <c r="I280" s="162">
        <f>I281</f>
        <v>5240.6191399999998</v>
      </c>
      <c r="J280" s="64">
        <f>J281</f>
        <v>5240.6191399999998</v>
      </c>
      <c r="K280" s="202">
        <f t="shared" si="35"/>
        <v>0</v>
      </c>
      <c r="L280" s="28"/>
      <c r="M280" s="61"/>
      <c r="N280" s="19"/>
      <c r="O280" s="15"/>
      <c r="P280" s="15"/>
      <c r="Q280" s="215"/>
      <c r="R280" s="215"/>
      <c r="S280" s="222"/>
      <c r="T280" s="222"/>
      <c r="U280" s="222"/>
      <c r="V280" s="225"/>
      <c r="W280" s="228"/>
      <c r="X280" s="234"/>
      <c r="Y280" s="215"/>
      <c r="Z280" s="215"/>
    </row>
    <row r="281" spans="1:26" ht="20.25" x14ac:dyDescent="0.3">
      <c r="A281" s="91" t="s">
        <v>345</v>
      </c>
      <c r="B281" s="239"/>
      <c r="C281" s="100" t="s">
        <v>71</v>
      </c>
      <c r="D281" s="134"/>
      <c r="E281" s="84"/>
      <c r="F281" s="84"/>
      <c r="G281" s="260"/>
      <c r="H281" s="244"/>
      <c r="I281" s="162">
        <f>SUM(I282:I285)</f>
        <v>5240.6191399999998</v>
      </c>
      <c r="J281" s="64">
        <f>SUM(J282:J285)</f>
        <v>5240.6191399999998</v>
      </c>
      <c r="K281" s="202">
        <f t="shared" si="35"/>
        <v>0</v>
      </c>
      <c r="L281" s="28"/>
      <c r="M281" s="61"/>
      <c r="N281" s="19"/>
      <c r="O281" s="15"/>
      <c r="P281" s="15"/>
      <c r="Q281" s="215"/>
      <c r="R281" s="215"/>
      <c r="S281" s="222"/>
      <c r="T281" s="222"/>
      <c r="U281" s="222"/>
      <c r="V281" s="225"/>
      <c r="W281" s="228"/>
      <c r="X281" s="234"/>
      <c r="Y281" s="215"/>
      <c r="Z281" s="215"/>
    </row>
    <row r="282" spans="1:26" ht="37.5" x14ac:dyDescent="0.3">
      <c r="A282" s="92" t="s">
        <v>175</v>
      </c>
      <c r="B282" s="239"/>
      <c r="C282" s="99" t="s">
        <v>51</v>
      </c>
      <c r="D282" s="135" t="s">
        <v>20</v>
      </c>
      <c r="E282" s="135">
        <v>2</v>
      </c>
      <c r="F282" s="135">
        <v>2</v>
      </c>
      <c r="G282" s="260"/>
      <c r="H282" s="244"/>
      <c r="I282" s="61">
        <v>3450</v>
      </c>
      <c r="J282" s="61">
        <v>3450</v>
      </c>
      <c r="K282" s="202">
        <f t="shared" si="35"/>
        <v>0</v>
      </c>
      <c r="L282" s="30"/>
      <c r="M282" s="19">
        <f t="shared" ref="M282:M334" si="36">I282</f>
        <v>3450</v>
      </c>
      <c r="N282" s="19"/>
      <c r="O282" s="16"/>
      <c r="P282" s="16"/>
      <c r="Q282" s="215"/>
      <c r="R282" s="215"/>
      <c r="S282" s="222"/>
      <c r="T282" s="222"/>
      <c r="U282" s="222"/>
      <c r="V282" s="225"/>
      <c r="W282" s="228"/>
      <c r="X282" s="234"/>
      <c r="Y282" s="215"/>
      <c r="Z282" s="215"/>
    </row>
    <row r="283" spans="1:26" ht="37.5" x14ac:dyDescent="0.3">
      <c r="A283" s="92" t="s">
        <v>437</v>
      </c>
      <c r="B283" s="239"/>
      <c r="C283" s="99" t="s">
        <v>52</v>
      </c>
      <c r="D283" s="135" t="s">
        <v>30</v>
      </c>
      <c r="E283" s="135">
        <v>2</v>
      </c>
      <c r="F283" s="135">
        <v>2</v>
      </c>
      <c r="G283" s="260"/>
      <c r="H283" s="244"/>
      <c r="I283" s="61">
        <v>1344.8019999999999</v>
      </c>
      <c r="J283" s="61">
        <v>1344.8019999999999</v>
      </c>
      <c r="K283" s="202">
        <f t="shared" si="35"/>
        <v>0</v>
      </c>
      <c r="L283" s="30"/>
      <c r="M283" s="19">
        <f t="shared" si="36"/>
        <v>1344.8019999999999</v>
      </c>
      <c r="N283" s="19"/>
      <c r="O283" s="16"/>
      <c r="P283" s="16"/>
      <c r="Q283" s="215"/>
      <c r="R283" s="215"/>
      <c r="S283" s="222"/>
      <c r="T283" s="222"/>
      <c r="U283" s="222"/>
      <c r="V283" s="225"/>
      <c r="W283" s="228"/>
      <c r="X283" s="234"/>
      <c r="Y283" s="215"/>
      <c r="Z283" s="215"/>
    </row>
    <row r="284" spans="1:26" ht="20.25" x14ac:dyDescent="0.3">
      <c r="A284" s="92" t="s">
        <v>678</v>
      </c>
      <c r="B284" s="239"/>
      <c r="C284" s="99" t="s">
        <v>53</v>
      </c>
      <c r="D284" s="135" t="s">
        <v>20</v>
      </c>
      <c r="E284" s="135">
        <v>4</v>
      </c>
      <c r="F284" s="135">
        <v>4</v>
      </c>
      <c r="G284" s="260"/>
      <c r="H284" s="244"/>
      <c r="I284" s="61">
        <v>315.45999999999998</v>
      </c>
      <c r="J284" s="61">
        <v>315.45999999999998</v>
      </c>
      <c r="K284" s="202">
        <f t="shared" si="35"/>
        <v>0</v>
      </c>
      <c r="L284" s="30"/>
      <c r="M284" s="19">
        <f t="shared" si="36"/>
        <v>315.45999999999998</v>
      </c>
      <c r="N284" s="19"/>
      <c r="O284" s="16"/>
      <c r="P284" s="16"/>
      <c r="Q284" s="215"/>
      <c r="R284" s="215"/>
      <c r="S284" s="222"/>
      <c r="T284" s="222"/>
      <c r="U284" s="222"/>
      <c r="V284" s="225"/>
      <c r="W284" s="228"/>
      <c r="X284" s="234"/>
      <c r="Y284" s="215"/>
      <c r="Z284" s="215"/>
    </row>
    <row r="285" spans="1:26" ht="20.25" x14ac:dyDescent="0.3">
      <c r="A285" s="92" t="s">
        <v>679</v>
      </c>
      <c r="B285" s="239"/>
      <c r="C285" s="99" t="s">
        <v>54</v>
      </c>
      <c r="D285" s="135" t="s">
        <v>20</v>
      </c>
      <c r="E285" s="135">
        <v>4</v>
      </c>
      <c r="F285" s="135">
        <v>4</v>
      </c>
      <c r="G285" s="260"/>
      <c r="H285" s="244"/>
      <c r="I285" s="61">
        <v>130.35713999999999</v>
      </c>
      <c r="J285" s="61">
        <v>130.35713999999999</v>
      </c>
      <c r="K285" s="202">
        <f t="shared" si="35"/>
        <v>0</v>
      </c>
      <c r="L285" s="28"/>
      <c r="M285" s="19">
        <f t="shared" si="36"/>
        <v>130.35713999999999</v>
      </c>
      <c r="N285" s="19"/>
      <c r="O285" s="15"/>
      <c r="P285" s="15"/>
      <c r="Q285" s="215"/>
      <c r="R285" s="215"/>
      <c r="S285" s="222"/>
      <c r="T285" s="222"/>
      <c r="U285" s="222"/>
      <c r="V285" s="225"/>
      <c r="W285" s="228"/>
      <c r="X285" s="234"/>
      <c r="Y285" s="215"/>
      <c r="Z285" s="215"/>
    </row>
    <row r="286" spans="1:26" ht="37.5" x14ac:dyDescent="0.3">
      <c r="A286" s="96"/>
      <c r="B286" s="239"/>
      <c r="C286" s="100" t="s">
        <v>369</v>
      </c>
      <c r="D286" s="123"/>
      <c r="E286" s="84"/>
      <c r="F286" s="84"/>
      <c r="G286" s="260"/>
      <c r="H286" s="244"/>
      <c r="I286" s="162">
        <f>I287</f>
        <v>20735.464</v>
      </c>
      <c r="J286" s="64">
        <f>J287</f>
        <v>20735.464</v>
      </c>
      <c r="K286" s="202">
        <f t="shared" si="35"/>
        <v>0</v>
      </c>
      <c r="L286" s="28"/>
      <c r="M286" s="61"/>
      <c r="N286" s="19"/>
      <c r="O286" s="15"/>
      <c r="P286" s="15"/>
      <c r="Q286" s="215"/>
      <c r="R286" s="215"/>
      <c r="S286" s="222"/>
      <c r="T286" s="222"/>
      <c r="U286" s="222"/>
      <c r="V286" s="225"/>
      <c r="W286" s="228"/>
      <c r="X286" s="234"/>
      <c r="Y286" s="215"/>
      <c r="Z286" s="215"/>
    </row>
    <row r="287" spans="1:26" ht="37.5" x14ac:dyDescent="0.25">
      <c r="A287" s="91" t="s">
        <v>346</v>
      </c>
      <c r="B287" s="239"/>
      <c r="C287" s="111" t="s">
        <v>1024</v>
      </c>
      <c r="D287" s="136"/>
      <c r="E287" s="136"/>
      <c r="F287" s="136"/>
      <c r="G287" s="260"/>
      <c r="H287" s="244"/>
      <c r="I287" s="153">
        <f>SUM(I288:I292)</f>
        <v>20735.464</v>
      </c>
      <c r="J287" s="153">
        <f>SUM(J288:J292)</f>
        <v>20735.464</v>
      </c>
      <c r="K287" s="202">
        <f t="shared" si="35"/>
        <v>0</v>
      </c>
      <c r="L287" s="25"/>
      <c r="M287" s="66"/>
      <c r="N287" s="19"/>
      <c r="O287" s="4"/>
      <c r="P287" s="4"/>
      <c r="Q287" s="215"/>
      <c r="R287" s="215"/>
      <c r="S287" s="222"/>
      <c r="T287" s="222"/>
      <c r="U287" s="222"/>
      <c r="V287" s="225"/>
      <c r="W287" s="228"/>
      <c r="X287" s="234"/>
      <c r="Y287" s="215"/>
      <c r="Z287" s="215"/>
    </row>
    <row r="288" spans="1:26" ht="37.5" x14ac:dyDescent="0.25">
      <c r="A288" s="92" t="s">
        <v>176</v>
      </c>
      <c r="B288" s="239"/>
      <c r="C288" s="112" t="s">
        <v>51</v>
      </c>
      <c r="D288" s="128" t="s">
        <v>20</v>
      </c>
      <c r="E288" s="146">
        <f>6+2</f>
        <v>8</v>
      </c>
      <c r="F288" s="146">
        <f>6+2</f>
        <v>8</v>
      </c>
      <c r="G288" s="260"/>
      <c r="H288" s="244"/>
      <c r="I288" s="86">
        <v>13800</v>
      </c>
      <c r="J288" s="86">
        <f>10350+1725+1725</f>
        <v>13800</v>
      </c>
      <c r="K288" s="202">
        <f t="shared" si="35"/>
        <v>0</v>
      </c>
      <c r="L288" s="25"/>
      <c r="M288" s="61">
        <f>J288</f>
        <v>13800</v>
      </c>
      <c r="N288" s="19"/>
      <c r="O288" s="4"/>
      <c r="P288" s="4"/>
      <c r="Q288" s="215"/>
      <c r="R288" s="215"/>
      <c r="S288" s="222"/>
      <c r="T288" s="222"/>
      <c r="U288" s="222"/>
      <c r="V288" s="225"/>
      <c r="W288" s="228"/>
      <c r="X288" s="234"/>
      <c r="Y288" s="215"/>
      <c r="Z288" s="215"/>
    </row>
    <row r="289" spans="1:26" ht="37.5" x14ac:dyDescent="0.3">
      <c r="A289" s="92" t="s">
        <v>680</v>
      </c>
      <c r="B289" s="239"/>
      <c r="C289" s="113" t="s">
        <v>52</v>
      </c>
      <c r="D289" s="128" t="s">
        <v>20</v>
      </c>
      <c r="E289" s="146">
        <f>6+2</f>
        <v>8</v>
      </c>
      <c r="F289" s="146">
        <f>6+2</f>
        <v>8</v>
      </c>
      <c r="G289" s="260"/>
      <c r="H289" s="244"/>
      <c r="I289" s="86">
        <v>5123.04</v>
      </c>
      <c r="J289" s="154">
        <f>3842.28+640.38+640.38</f>
        <v>5123.04</v>
      </c>
      <c r="K289" s="202">
        <f t="shared" si="35"/>
        <v>0</v>
      </c>
      <c r="L289" s="25"/>
      <c r="M289" s="61">
        <f t="shared" ref="M289:M292" si="37">J289</f>
        <v>5123.04</v>
      </c>
      <c r="N289" s="19"/>
      <c r="O289" s="4"/>
      <c r="P289" s="4"/>
      <c r="Q289" s="215"/>
      <c r="R289" s="215"/>
      <c r="S289" s="222"/>
      <c r="T289" s="222"/>
      <c r="U289" s="222"/>
      <c r="V289" s="225"/>
      <c r="W289" s="228"/>
      <c r="X289" s="234"/>
      <c r="Y289" s="215"/>
      <c r="Z289" s="215"/>
    </row>
    <row r="290" spans="1:26" ht="18.75" x14ac:dyDescent="0.3">
      <c r="A290" s="92" t="s">
        <v>681</v>
      </c>
      <c r="B290" s="239"/>
      <c r="C290" s="114" t="s">
        <v>53</v>
      </c>
      <c r="D290" s="128" t="s">
        <v>20</v>
      </c>
      <c r="E290" s="146">
        <f>12+4</f>
        <v>16</v>
      </c>
      <c r="F290" s="146">
        <f>12+4</f>
        <v>16</v>
      </c>
      <c r="G290" s="260"/>
      <c r="H290" s="244"/>
      <c r="I290" s="86">
        <v>1261.8399999999999</v>
      </c>
      <c r="J290" s="154">
        <f>946.38+315.46</f>
        <v>1261.8399999999999</v>
      </c>
      <c r="K290" s="202">
        <f t="shared" si="35"/>
        <v>0</v>
      </c>
      <c r="L290" s="25"/>
      <c r="M290" s="61">
        <f t="shared" si="37"/>
        <v>1261.8399999999999</v>
      </c>
      <c r="N290" s="19"/>
      <c r="O290" s="4"/>
      <c r="P290" s="4"/>
      <c r="Q290" s="215"/>
      <c r="R290" s="215"/>
      <c r="S290" s="222"/>
      <c r="T290" s="222"/>
      <c r="U290" s="222"/>
      <c r="V290" s="225"/>
      <c r="W290" s="228"/>
      <c r="X290" s="234"/>
      <c r="Y290" s="215"/>
      <c r="Z290" s="215"/>
    </row>
    <row r="291" spans="1:26" ht="18.75" x14ac:dyDescent="0.3">
      <c r="A291" s="92" t="s">
        <v>682</v>
      </c>
      <c r="B291" s="239"/>
      <c r="C291" s="114" t="s">
        <v>54</v>
      </c>
      <c r="D291" s="128" t="s">
        <v>20</v>
      </c>
      <c r="E291" s="146">
        <f>12+4</f>
        <v>16</v>
      </c>
      <c r="F291" s="146">
        <f>12+4</f>
        <v>16</v>
      </c>
      <c r="G291" s="260"/>
      <c r="H291" s="244"/>
      <c r="I291" s="61">
        <v>521.42899999999997</v>
      </c>
      <c r="J291" s="154">
        <f>391.07143+65.17857+65.17857</f>
        <v>521.42857000000004</v>
      </c>
      <c r="K291" s="202">
        <f t="shared" si="35"/>
        <v>-4.299999999375359E-4</v>
      </c>
      <c r="L291" s="25"/>
      <c r="M291" s="61">
        <f t="shared" si="37"/>
        <v>521.42857000000004</v>
      </c>
      <c r="N291" s="19"/>
      <c r="O291" s="4"/>
      <c r="P291" s="4"/>
      <c r="Q291" s="215"/>
      <c r="R291" s="215"/>
      <c r="S291" s="222"/>
      <c r="T291" s="222"/>
      <c r="U291" s="222"/>
      <c r="V291" s="225"/>
      <c r="W291" s="228"/>
      <c r="X291" s="234"/>
      <c r="Y291" s="215"/>
      <c r="Z291" s="215"/>
    </row>
    <row r="292" spans="1:26" ht="18.75" x14ac:dyDescent="0.3">
      <c r="A292" s="92" t="s">
        <v>683</v>
      </c>
      <c r="B292" s="239"/>
      <c r="C292" s="115" t="s">
        <v>1025</v>
      </c>
      <c r="D292" s="137" t="s">
        <v>40</v>
      </c>
      <c r="E292" s="129">
        <f>0.048+0.016</f>
        <v>6.4000000000000001E-2</v>
      </c>
      <c r="F292" s="129">
        <f>0.048+0.016</f>
        <v>6.4000000000000001E-2</v>
      </c>
      <c r="G292" s="260"/>
      <c r="H292" s="244"/>
      <c r="I292" s="86">
        <f>21.867+7.288</f>
        <v>29.155000000000001</v>
      </c>
      <c r="J292" s="154">
        <f>21.86657+3.64443+3.64443</f>
        <v>29.155429999999999</v>
      </c>
      <c r="K292" s="202">
        <f t="shared" si="35"/>
        <v>4.2999999999793204E-4</v>
      </c>
      <c r="L292" s="25"/>
      <c r="M292" s="61">
        <f t="shared" si="37"/>
        <v>29.155429999999999</v>
      </c>
      <c r="N292" s="19"/>
      <c r="O292" s="4"/>
      <c r="P292" s="4"/>
      <c r="Q292" s="215"/>
      <c r="R292" s="215"/>
      <c r="S292" s="222"/>
      <c r="T292" s="222"/>
      <c r="U292" s="222"/>
      <c r="V292" s="225"/>
      <c r="W292" s="228"/>
      <c r="X292" s="234"/>
      <c r="Y292" s="215"/>
      <c r="Z292" s="215"/>
    </row>
    <row r="293" spans="1:26" ht="37.5" x14ac:dyDescent="0.25">
      <c r="A293" s="96"/>
      <c r="B293" s="239"/>
      <c r="C293" s="100" t="s">
        <v>370</v>
      </c>
      <c r="D293" s="63"/>
      <c r="E293" s="84"/>
      <c r="F293" s="84"/>
      <c r="G293" s="260"/>
      <c r="H293" s="244"/>
      <c r="I293" s="162">
        <f>I294+I299+I305+I311</f>
        <v>57795.078999999998</v>
      </c>
      <c r="J293" s="64">
        <f>J294+J299+J305+J311</f>
        <v>57795.079289999994</v>
      </c>
      <c r="K293" s="202">
        <f t="shared" si="35"/>
        <v>2.899999963119626E-4</v>
      </c>
      <c r="L293" s="25"/>
      <c r="M293" s="61"/>
      <c r="N293" s="19"/>
      <c r="O293" s="4"/>
      <c r="P293" s="4"/>
      <c r="Q293" s="215"/>
      <c r="R293" s="215"/>
      <c r="S293" s="222"/>
      <c r="T293" s="222"/>
      <c r="U293" s="222"/>
      <c r="V293" s="225"/>
      <c r="W293" s="228"/>
      <c r="X293" s="234"/>
      <c r="Y293" s="215"/>
      <c r="Z293" s="215"/>
    </row>
    <row r="294" spans="1:26" ht="18.75" x14ac:dyDescent="0.3">
      <c r="A294" s="91" t="s">
        <v>347</v>
      </c>
      <c r="B294" s="239"/>
      <c r="C294" s="100" t="s">
        <v>393</v>
      </c>
      <c r="D294" s="127"/>
      <c r="E294" s="84"/>
      <c r="F294" s="84"/>
      <c r="G294" s="260"/>
      <c r="H294" s="244"/>
      <c r="I294" s="163">
        <f>SUM(I295:I298)</f>
        <v>10230.366</v>
      </c>
      <c r="J294" s="163">
        <f>SUM(J295:J298)</f>
        <v>10230.36629</v>
      </c>
      <c r="K294" s="202">
        <f t="shared" si="35"/>
        <v>2.8999999994994141E-4</v>
      </c>
      <c r="L294" s="25"/>
      <c r="M294" s="61"/>
      <c r="N294" s="19"/>
      <c r="O294" s="4"/>
      <c r="P294" s="4"/>
      <c r="Q294" s="215"/>
      <c r="R294" s="215"/>
      <c r="S294" s="222"/>
      <c r="T294" s="222"/>
      <c r="U294" s="222"/>
      <c r="V294" s="225"/>
      <c r="W294" s="228"/>
      <c r="X294" s="234"/>
      <c r="Y294" s="215"/>
      <c r="Z294" s="215"/>
    </row>
    <row r="295" spans="1:26" ht="37.5" x14ac:dyDescent="0.25">
      <c r="A295" s="92" t="s">
        <v>177</v>
      </c>
      <c r="B295" s="239"/>
      <c r="C295" s="99" t="s">
        <v>72</v>
      </c>
      <c r="D295" s="135" t="s">
        <v>20</v>
      </c>
      <c r="E295" s="135">
        <v>4</v>
      </c>
      <c r="F295" s="135">
        <v>4</v>
      </c>
      <c r="G295" s="260"/>
      <c r="H295" s="244"/>
      <c r="I295" s="86">
        <v>6860</v>
      </c>
      <c r="J295" s="158">
        <v>6860</v>
      </c>
      <c r="K295" s="202">
        <f t="shared" si="35"/>
        <v>0</v>
      </c>
      <c r="L295" s="25"/>
      <c r="M295" s="19">
        <f>J295</f>
        <v>6860</v>
      </c>
      <c r="N295" s="19"/>
      <c r="O295" s="4"/>
      <c r="P295" s="4"/>
      <c r="Q295" s="215"/>
      <c r="R295" s="215"/>
      <c r="S295" s="222"/>
      <c r="T295" s="222"/>
      <c r="U295" s="222"/>
      <c r="V295" s="225"/>
      <c r="W295" s="228"/>
      <c r="X295" s="234"/>
      <c r="Y295" s="215"/>
      <c r="Z295" s="215"/>
    </row>
    <row r="296" spans="1:26" ht="37.5" x14ac:dyDescent="0.3">
      <c r="A296" s="92" t="s">
        <v>438</v>
      </c>
      <c r="B296" s="239"/>
      <c r="C296" s="99" t="s">
        <v>73</v>
      </c>
      <c r="D296" s="135" t="s">
        <v>39</v>
      </c>
      <c r="E296" s="135">
        <v>4</v>
      </c>
      <c r="F296" s="135">
        <v>4</v>
      </c>
      <c r="G296" s="260"/>
      <c r="H296" s="244"/>
      <c r="I296" s="86">
        <v>2478.732</v>
      </c>
      <c r="J296" s="171">
        <v>2478.732</v>
      </c>
      <c r="K296" s="202">
        <f t="shared" si="35"/>
        <v>0</v>
      </c>
      <c r="L296" s="25"/>
      <c r="M296" s="19">
        <f>J296</f>
        <v>2478.732</v>
      </c>
      <c r="N296" s="19"/>
      <c r="O296" s="4"/>
      <c r="P296" s="4"/>
      <c r="Q296" s="215"/>
      <c r="R296" s="215"/>
      <c r="S296" s="222"/>
      <c r="T296" s="222"/>
      <c r="U296" s="222"/>
      <c r="V296" s="225"/>
      <c r="W296" s="228"/>
      <c r="X296" s="234"/>
      <c r="Y296" s="215"/>
      <c r="Z296" s="215"/>
    </row>
    <row r="297" spans="1:26" ht="18.75" x14ac:dyDescent="0.3">
      <c r="A297" s="92" t="s">
        <v>439</v>
      </c>
      <c r="B297" s="239"/>
      <c r="C297" s="99" t="s">
        <v>53</v>
      </c>
      <c r="D297" s="135" t="s">
        <v>20</v>
      </c>
      <c r="E297" s="135">
        <v>8</v>
      </c>
      <c r="F297" s="135">
        <v>8</v>
      </c>
      <c r="G297" s="260"/>
      <c r="H297" s="244"/>
      <c r="I297" s="154">
        <v>630.91999999999996</v>
      </c>
      <c r="J297" s="171">
        <v>630.91999999999996</v>
      </c>
      <c r="K297" s="202">
        <f t="shared" si="35"/>
        <v>0</v>
      </c>
      <c r="L297" s="25"/>
      <c r="M297" s="61">
        <f>J297</f>
        <v>630.91999999999996</v>
      </c>
      <c r="N297" s="19"/>
      <c r="O297" s="4"/>
      <c r="P297" s="4"/>
      <c r="Q297" s="215"/>
      <c r="R297" s="215"/>
      <c r="S297" s="222"/>
      <c r="T297" s="222"/>
      <c r="U297" s="222"/>
      <c r="V297" s="225"/>
      <c r="W297" s="228"/>
      <c r="X297" s="234"/>
      <c r="Y297" s="215"/>
      <c r="Z297" s="215"/>
    </row>
    <row r="298" spans="1:26" ht="18.75" x14ac:dyDescent="0.3">
      <c r="A298" s="92" t="s">
        <v>440</v>
      </c>
      <c r="B298" s="239"/>
      <c r="C298" s="99" t="s">
        <v>54</v>
      </c>
      <c r="D298" s="135" t="s">
        <v>20</v>
      </c>
      <c r="E298" s="135">
        <v>8</v>
      </c>
      <c r="F298" s="135">
        <v>8</v>
      </c>
      <c r="G298" s="260"/>
      <c r="H298" s="244"/>
      <c r="I298" s="154">
        <v>260.714</v>
      </c>
      <c r="J298" s="171">
        <v>260.71429000000001</v>
      </c>
      <c r="K298" s="202">
        <f t="shared" si="35"/>
        <v>2.9000000000678483E-4</v>
      </c>
      <c r="L298" s="25"/>
      <c r="M298" s="61">
        <f>J298</f>
        <v>260.71429000000001</v>
      </c>
      <c r="N298" s="19"/>
      <c r="O298" s="4"/>
      <c r="P298" s="4"/>
      <c r="Q298" s="215"/>
      <c r="R298" s="215"/>
      <c r="S298" s="222"/>
      <c r="T298" s="222"/>
      <c r="U298" s="222"/>
      <c r="V298" s="225"/>
      <c r="W298" s="228"/>
      <c r="X298" s="234"/>
      <c r="Y298" s="215"/>
      <c r="Z298" s="215"/>
    </row>
    <row r="299" spans="1:26" ht="18.75" x14ac:dyDescent="0.25">
      <c r="A299" s="91" t="s">
        <v>348</v>
      </c>
      <c r="B299" s="239"/>
      <c r="C299" s="100" t="s">
        <v>1026</v>
      </c>
      <c r="D299" s="63"/>
      <c r="E299" s="84"/>
      <c r="F299" s="84"/>
      <c r="G299" s="260"/>
      <c r="H299" s="244"/>
      <c r="I299" s="153">
        <f>SUM(I300:I304)</f>
        <v>19885.386999999999</v>
      </c>
      <c r="J299" s="153">
        <f>SUM(J300:J304)</f>
        <v>19885.386999999999</v>
      </c>
      <c r="K299" s="202">
        <f t="shared" si="35"/>
        <v>0</v>
      </c>
      <c r="L299" s="25"/>
      <c r="M299" s="61"/>
      <c r="N299" s="19"/>
      <c r="O299" s="4"/>
      <c r="P299" s="4"/>
      <c r="Q299" s="215"/>
      <c r="R299" s="215"/>
      <c r="S299" s="222"/>
      <c r="T299" s="222"/>
      <c r="U299" s="222"/>
      <c r="V299" s="225"/>
      <c r="W299" s="228"/>
      <c r="X299" s="234"/>
      <c r="Y299" s="215"/>
      <c r="Z299" s="215"/>
    </row>
    <row r="300" spans="1:26" ht="37.5" x14ac:dyDescent="0.25">
      <c r="A300" s="92" t="s">
        <v>178</v>
      </c>
      <c r="B300" s="239"/>
      <c r="C300" s="99" t="s">
        <v>55</v>
      </c>
      <c r="D300" s="135" t="s">
        <v>20</v>
      </c>
      <c r="E300" s="135">
        <v>10</v>
      </c>
      <c r="F300" s="135">
        <v>10</v>
      </c>
      <c r="G300" s="260"/>
      <c r="H300" s="244"/>
      <c r="I300" s="86">
        <v>15200</v>
      </c>
      <c r="J300" s="86">
        <v>15200</v>
      </c>
      <c r="K300" s="202">
        <f t="shared" si="35"/>
        <v>0</v>
      </c>
      <c r="L300" s="25"/>
      <c r="M300" s="19">
        <f t="shared" si="36"/>
        <v>15200</v>
      </c>
      <c r="N300" s="19"/>
      <c r="O300" s="4"/>
      <c r="P300" s="4"/>
      <c r="Q300" s="215"/>
      <c r="R300" s="215"/>
      <c r="S300" s="222"/>
      <c r="T300" s="222"/>
      <c r="U300" s="222"/>
      <c r="V300" s="225"/>
      <c r="W300" s="228"/>
      <c r="X300" s="234"/>
      <c r="Y300" s="215"/>
      <c r="Z300" s="215"/>
    </row>
    <row r="301" spans="1:26" ht="37.5" x14ac:dyDescent="0.25">
      <c r="A301" s="92" t="s">
        <v>179</v>
      </c>
      <c r="B301" s="239"/>
      <c r="C301" s="99" t="s">
        <v>1027</v>
      </c>
      <c r="D301" s="135" t="s">
        <v>39</v>
      </c>
      <c r="E301" s="135">
        <v>10</v>
      </c>
      <c r="F301" s="135">
        <v>10</v>
      </c>
      <c r="G301" s="260"/>
      <c r="H301" s="244"/>
      <c r="I301" s="86">
        <v>2731.05</v>
      </c>
      <c r="J301" s="86">
        <v>2731.05</v>
      </c>
      <c r="K301" s="202">
        <f t="shared" si="35"/>
        <v>0</v>
      </c>
      <c r="L301" s="25"/>
      <c r="M301" s="19">
        <f t="shared" si="36"/>
        <v>2731.05</v>
      </c>
      <c r="N301" s="19"/>
      <c r="O301" s="4"/>
      <c r="P301" s="4"/>
      <c r="Q301" s="215"/>
      <c r="R301" s="215"/>
      <c r="S301" s="222"/>
      <c r="T301" s="222"/>
      <c r="U301" s="222"/>
      <c r="V301" s="225"/>
      <c r="W301" s="228"/>
      <c r="X301" s="234"/>
      <c r="Y301" s="215"/>
      <c r="Z301" s="215"/>
    </row>
    <row r="302" spans="1:26" ht="18.75" x14ac:dyDescent="0.3">
      <c r="A302" s="92" t="s">
        <v>349</v>
      </c>
      <c r="B302" s="239"/>
      <c r="C302" s="99" t="s">
        <v>56</v>
      </c>
      <c r="D302" s="135" t="s">
        <v>20</v>
      </c>
      <c r="E302" s="135">
        <v>20</v>
      </c>
      <c r="F302" s="135">
        <v>20</v>
      </c>
      <c r="G302" s="260"/>
      <c r="H302" s="244"/>
      <c r="I302" s="61">
        <v>1230.48</v>
      </c>
      <c r="J302" s="154">
        <v>1230.48</v>
      </c>
      <c r="K302" s="202">
        <f t="shared" si="35"/>
        <v>0</v>
      </c>
      <c r="L302" s="25"/>
      <c r="M302" s="19">
        <f t="shared" si="36"/>
        <v>1230.48</v>
      </c>
      <c r="N302" s="19"/>
      <c r="O302" s="4"/>
      <c r="P302" s="4"/>
      <c r="Q302" s="215"/>
      <c r="R302" s="215"/>
      <c r="S302" s="222"/>
      <c r="T302" s="222"/>
      <c r="U302" s="222"/>
      <c r="V302" s="225"/>
      <c r="W302" s="228"/>
      <c r="X302" s="234"/>
      <c r="Y302" s="215"/>
      <c r="Z302" s="215"/>
    </row>
    <row r="303" spans="1:26" ht="18.75" x14ac:dyDescent="0.3">
      <c r="A303" s="92" t="s">
        <v>684</v>
      </c>
      <c r="B303" s="239"/>
      <c r="C303" s="99" t="s">
        <v>1028</v>
      </c>
      <c r="D303" s="135" t="s">
        <v>20</v>
      </c>
      <c r="E303" s="135">
        <v>20</v>
      </c>
      <c r="F303" s="135">
        <v>20</v>
      </c>
      <c r="G303" s="260"/>
      <c r="H303" s="244"/>
      <c r="I303" s="61">
        <v>642.85699999999997</v>
      </c>
      <c r="J303" s="154">
        <v>642.85699999999997</v>
      </c>
      <c r="K303" s="202">
        <f t="shared" si="35"/>
        <v>0</v>
      </c>
      <c r="L303" s="25"/>
      <c r="M303" s="19">
        <f t="shared" si="36"/>
        <v>642.85699999999997</v>
      </c>
      <c r="N303" s="19"/>
      <c r="O303" s="4"/>
      <c r="P303" s="4"/>
      <c r="Q303" s="215"/>
      <c r="R303" s="215"/>
      <c r="S303" s="222"/>
      <c r="T303" s="222"/>
      <c r="U303" s="222"/>
      <c r="V303" s="225"/>
      <c r="W303" s="228"/>
      <c r="X303" s="234"/>
      <c r="Y303" s="215"/>
      <c r="Z303" s="215"/>
    </row>
    <row r="304" spans="1:26" ht="18.75" x14ac:dyDescent="0.3">
      <c r="A304" s="92" t="s">
        <v>685</v>
      </c>
      <c r="B304" s="239"/>
      <c r="C304" s="99" t="s">
        <v>398</v>
      </c>
      <c r="D304" s="138" t="s">
        <v>20</v>
      </c>
      <c r="E304" s="138">
        <v>40</v>
      </c>
      <c r="F304" s="138">
        <v>40</v>
      </c>
      <c r="G304" s="260"/>
      <c r="H304" s="244"/>
      <c r="I304" s="164">
        <v>81</v>
      </c>
      <c r="J304" s="154">
        <v>81</v>
      </c>
      <c r="K304" s="202">
        <f t="shared" si="35"/>
        <v>0</v>
      </c>
      <c r="L304" s="25"/>
      <c r="M304" s="19">
        <f t="shared" si="36"/>
        <v>81</v>
      </c>
      <c r="N304" s="19"/>
      <c r="O304" s="4"/>
      <c r="P304" s="4"/>
      <c r="Q304" s="215"/>
      <c r="R304" s="215"/>
      <c r="S304" s="222"/>
      <c r="T304" s="222"/>
      <c r="U304" s="222"/>
      <c r="V304" s="225"/>
      <c r="W304" s="228"/>
      <c r="X304" s="234"/>
      <c r="Y304" s="215"/>
      <c r="Z304" s="215"/>
    </row>
    <row r="305" spans="1:26" ht="18.75" x14ac:dyDescent="0.25">
      <c r="A305" s="91" t="s">
        <v>350</v>
      </c>
      <c r="B305" s="239"/>
      <c r="C305" s="100" t="s">
        <v>1029</v>
      </c>
      <c r="D305" s="123"/>
      <c r="E305" s="84"/>
      <c r="F305" s="84"/>
      <c r="G305" s="260"/>
      <c r="H305" s="244"/>
      <c r="I305" s="153">
        <f>SUM(I306:I310)</f>
        <v>11919.082000000002</v>
      </c>
      <c r="J305" s="153">
        <f>SUM(J306:J310)</f>
        <v>11919.082290000002</v>
      </c>
      <c r="K305" s="202">
        <f t="shared" si="35"/>
        <v>2.8999999994994141E-4</v>
      </c>
      <c r="L305" s="25"/>
      <c r="M305" s="19"/>
      <c r="N305" s="19"/>
      <c r="O305" s="4"/>
      <c r="P305" s="4"/>
      <c r="Q305" s="215"/>
      <c r="R305" s="215"/>
      <c r="S305" s="222"/>
      <c r="T305" s="222"/>
      <c r="U305" s="222"/>
      <c r="V305" s="225"/>
      <c r="W305" s="228"/>
      <c r="X305" s="234"/>
      <c r="Y305" s="215"/>
      <c r="Z305" s="215"/>
    </row>
    <row r="306" spans="1:26" ht="37.5" x14ac:dyDescent="0.25">
      <c r="A306" s="92" t="s">
        <v>180</v>
      </c>
      <c r="B306" s="239"/>
      <c r="C306" s="99" t="s">
        <v>55</v>
      </c>
      <c r="D306" s="135" t="s">
        <v>20</v>
      </c>
      <c r="E306" s="135">
        <v>6</v>
      </c>
      <c r="F306" s="135">
        <v>6</v>
      </c>
      <c r="G306" s="260"/>
      <c r="H306" s="244"/>
      <c r="I306" s="86">
        <v>9120</v>
      </c>
      <c r="J306" s="86">
        <v>9120</v>
      </c>
      <c r="K306" s="202">
        <f t="shared" si="35"/>
        <v>0</v>
      </c>
      <c r="L306" s="25"/>
      <c r="M306" s="19">
        <f t="shared" si="36"/>
        <v>9120</v>
      </c>
      <c r="N306" s="19"/>
      <c r="O306" s="4"/>
      <c r="P306" s="4"/>
      <c r="Q306" s="215"/>
      <c r="R306" s="215"/>
      <c r="S306" s="222"/>
      <c r="T306" s="222"/>
      <c r="U306" s="222"/>
      <c r="V306" s="225"/>
      <c r="W306" s="228"/>
      <c r="X306" s="234"/>
      <c r="Y306" s="215"/>
      <c r="Z306" s="215"/>
    </row>
    <row r="307" spans="1:26" ht="37.5" x14ac:dyDescent="0.25">
      <c r="A307" s="92" t="s">
        <v>686</v>
      </c>
      <c r="B307" s="239"/>
      <c r="C307" s="99" t="s">
        <v>1027</v>
      </c>
      <c r="D307" s="135" t="s">
        <v>39</v>
      </c>
      <c r="E307" s="135">
        <v>6</v>
      </c>
      <c r="F307" s="135">
        <v>6</v>
      </c>
      <c r="G307" s="260"/>
      <c r="H307" s="244"/>
      <c r="I307" s="61">
        <v>1638.63</v>
      </c>
      <c r="J307" s="86">
        <v>1638.63</v>
      </c>
      <c r="K307" s="202">
        <f t="shared" si="35"/>
        <v>0</v>
      </c>
      <c r="L307" s="25"/>
      <c r="M307" s="19">
        <f t="shared" si="36"/>
        <v>1638.63</v>
      </c>
      <c r="N307" s="19"/>
      <c r="O307" s="4"/>
      <c r="P307" s="4"/>
      <c r="Q307" s="215"/>
      <c r="R307" s="215"/>
      <c r="S307" s="222"/>
      <c r="T307" s="222"/>
      <c r="U307" s="222"/>
      <c r="V307" s="225"/>
      <c r="W307" s="228"/>
      <c r="X307" s="234"/>
      <c r="Y307" s="215"/>
      <c r="Z307" s="215"/>
    </row>
    <row r="308" spans="1:26" ht="18.75" x14ac:dyDescent="0.25">
      <c r="A308" s="92" t="s">
        <v>687</v>
      </c>
      <c r="B308" s="239"/>
      <c r="C308" s="99" t="s">
        <v>56</v>
      </c>
      <c r="D308" s="135" t="s">
        <v>20</v>
      </c>
      <c r="E308" s="135">
        <v>12</v>
      </c>
      <c r="F308" s="135">
        <v>12</v>
      </c>
      <c r="G308" s="260"/>
      <c r="H308" s="244"/>
      <c r="I308" s="61">
        <v>738.28800000000001</v>
      </c>
      <c r="J308" s="86">
        <v>738.28800000000001</v>
      </c>
      <c r="K308" s="202">
        <f t="shared" si="35"/>
        <v>0</v>
      </c>
      <c r="L308" s="25"/>
      <c r="M308" s="61">
        <f>J308</f>
        <v>738.28800000000001</v>
      </c>
      <c r="N308" s="19"/>
      <c r="O308" s="4"/>
      <c r="P308" s="4"/>
      <c r="Q308" s="215"/>
      <c r="R308" s="215"/>
      <c r="S308" s="222"/>
      <c r="T308" s="222"/>
      <c r="U308" s="222"/>
      <c r="V308" s="225"/>
      <c r="W308" s="228"/>
      <c r="X308" s="234"/>
      <c r="Y308" s="215"/>
      <c r="Z308" s="215"/>
    </row>
    <row r="309" spans="1:26" ht="18.75" x14ac:dyDescent="0.25">
      <c r="A309" s="92" t="s">
        <v>688</v>
      </c>
      <c r="B309" s="239"/>
      <c r="C309" s="99" t="s">
        <v>58</v>
      </c>
      <c r="D309" s="135" t="s">
        <v>20</v>
      </c>
      <c r="E309" s="135">
        <v>12</v>
      </c>
      <c r="F309" s="135">
        <v>12</v>
      </c>
      <c r="G309" s="260"/>
      <c r="H309" s="244"/>
      <c r="I309" s="86">
        <v>385.714</v>
      </c>
      <c r="J309" s="86">
        <v>385.71429000000001</v>
      </c>
      <c r="K309" s="202">
        <f t="shared" si="35"/>
        <v>2.9000000000678483E-4</v>
      </c>
      <c r="L309" s="25"/>
      <c r="M309" s="61">
        <f>J309</f>
        <v>385.71429000000001</v>
      </c>
      <c r="N309" s="19"/>
      <c r="O309" s="4"/>
      <c r="P309" s="4"/>
      <c r="Q309" s="215"/>
      <c r="R309" s="215"/>
      <c r="S309" s="222"/>
      <c r="T309" s="222"/>
      <c r="U309" s="222"/>
      <c r="V309" s="225"/>
      <c r="W309" s="228"/>
      <c r="X309" s="234"/>
      <c r="Y309" s="215"/>
      <c r="Z309" s="215"/>
    </row>
    <row r="310" spans="1:26" ht="18.75" x14ac:dyDescent="0.25">
      <c r="A310" s="92" t="s">
        <v>689</v>
      </c>
      <c r="B310" s="239"/>
      <c r="C310" s="99" t="s">
        <v>398</v>
      </c>
      <c r="D310" s="138" t="s">
        <v>20</v>
      </c>
      <c r="E310" s="138">
        <v>18</v>
      </c>
      <c r="F310" s="138">
        <v>18</v>
      </c>
      <c r="G310" s="260"/>
      <c r="H310" s="244"/>
      <c r="I310" s="164">
        <v>36.450000000000003</v>
      </c>
      <c r="J310" s="86">
        <v>36.450000000000003</v>
      </c>
      <c r="K310" s="202">
        <f t="shared" si="35"/>
        <v>0</v>
      </c>
      <c r="L310" s="25"/>
      <c r="M310" s="61">
        <f>J310</f>
        <v>36.450000000000003</v>
      </c>
      <c r="N310" s="19"/>
      <c r="O310" s="4"/>
      <c r="P310" s="4"/>
      <c r="Q310" s="215"/>
      <c r="R310" s="215"/>
      <c r="S310" s="222"/>
      <c r="T310" s="222"/>
      <c r="U310" s="222"/>
      <c r="V310" s="225"/>
      <c r="W310" s="228"/>
      <c r="X310" s="234"/>
      <c r="Y310" s="215"/>
      <c r="Z310" s="215"/>
    </row>
    <row r="311" spans="1:26" ht="37.5" x14ac:dyDescent="0.25">
      <c r="A311" s="91" t="s">
        <v>351</v>
      </c>
      <c r="B311" s="239"/>
      <c r="C311" s="100" t="s">
        <v>394</v>
      </c>
      <c r="D311" s="123"/>
      <c r="E311" s="84"/>
      <c r="F311" s="84"/>
      <c r="G311" s="260"/>
      <c r="H311" s="244"/>
      <c r="I311" s="153">
        <f>SUM(I312:I317)</f>
        <v>15760.243999999999</v>
      </c>
      <c r="J311" s="153">
        <f>SUM(J312:J317)</f>
        <v>15760.243709999999</v>
      </c>
      <c r="K311" s="202">
        <f t="shared" si="35"/>
        <v>-2.8999999994994141E-4</v>
      </c>
      <c r="L311" s="25"/>
      <c r="M311" s="61"/>
      <c r="N311" s="19"/>
      <c r="O311" s="4"/>
      <c r="P311" s="4"/>
      <c r="Q311" s="215"/>
      <c r="R311" s="215"/>
      <c r="S311" s="222"/>
      <c r="T311" s="222"/>
      <c r="U311" s="222"/>
      <c r="V311" s="225"/>
      <c r="W311" s="228"/>
      <c r="X311" s="234"/>
      <c r="Y311" s="215"/>
      <c r="Z311" s="215"/>
    </row>
    <row r="312" spans="1:26" ht="37.5" x14ac:dyDescent="0.25">
      <c r="A312" s="92" t="s">
        <v>181</v>
      </c>
      <c r="B312" s="239"/>
      <c r="C312" s="99" t="s">
        <v>55</v>
      </c>
      <c r="D312" s="135" t="s">
        <v>20</v>
      </c>
      <c r="E312" s="135">
        <v>2</v>
      </c>
      <c r="F312" s="135">
        <v>2</v>
      </c>
      <c r="G312" s="260"/>
      <c r="H312" s="244"/>
      <c r="I312" s="86">
        <v>3040</v>
      </c>
      <c r="J312" s="86">
        <v>3040</v>
      </c>
      <c r="K312" s="202">
        <f t="shared" si="35"/>
        <v>0</v>
      </c>
      <c r="L312" s="25"/>
      <c r="M312" s="61">
        <f>J312</f>
        <v>3040</v>
      </c>
      <c r="N312" s="19"/>
      <c r="O312" s="4"/>
      <c r="P312" s="4"/>
      <c r="Q312" s="215"/>
      <c r="R312" s="215"/>
      <c r="S312" s="222"/>
      <c r="T312" s="222"/>
      <c r="U312" s="222"/>
      <c r="V312" s="225"/>
      <c r="W312" s="228"/>
      <c r="X312" s="234"/>
      <c r="Y312" s="215"/>
      <c r="Z312" s="215"/>
    </row>
    <row r="313" spans="1:26" ht="37.5" x14ac:dyDescent="0.25">
      <c r="A313" s="92" t="s">
        <v>352</v>
      </c>
      <c r="B313" s="239"/>
      <c r="C313" s="99" t="s">
        <v>1027</v>
      </c>
      <c r="D313" s="135" t="s">
        <v>39</v>
      </c>
      <c r="E313" s="135">
        <v>2</v>
      </c>
      <c r="F313" s="135">
        <v>2</v>
      </c>
      <c r="G313" s="260"/>
      <c r="H313" s="244"/>
      <c r="I313" s="86">
        <v>546.21</v>
      </c>
      <c r="J313" s="86">
        <v>546.21</v>
      </c>
      <c r="K313" s="202">
        <f t="shared" si="35"/>
        <v>0</v>
      </c>
      <c r="L313" s="25"/>
      <c r="M313" s="61">
        <f t="shared" ref="M313:M317" si="38">J313</f>
        <v>546.21</v>
      </c>
      <c r="N313" s="19"/>
      <c r="O313" s="4"/>
      <c r="P313" s="4"/>
      <c r="Q313" s="215"/>
      <c r="R313" s="215"/>
      <c r="S313" s="222"/>
      <c r="T313" s="222"/>
      <c r="U313" s="222"/>
      <c r="V313" s="225"/>
      <c r="W313" s="228"/>
      <c r="X313" s="234"/>
      <c r="Y313" s="215"/>
      <c r="Z313" s="215"/>
    </row>
    <row r="314" spans="1:26" ht="18.75" x14ac:dyDescent="0.25">
      <c r="A314" s="92" t="s">
        <v>690</v>
      </c>
      <c r="B314" s="239"/>
      <c r="C314" s="99" t="s">
        <v>56</v>
      </c>
      <c r="D314" s="135" t="s">
        <v>20</v>
      </c>
      <c r="E314" s="135">
        <v>2</v>
      </c>
      <c r="F314" s="135">
        <v>2</v>
      </c>
      <c r="G314" s="260"/>
      <c r="H314" s="244"/>
      <c r="I314" s="86">
        <v>123.048</v>
      </c>
      <c r="J314" s="86">
        <v>123.048</v>
      </c>
      <c r="K314" s="202">
        <f t="shared" si="35"/>
        <v>0</v>
      </c>
      <c r="L314" s="25"/>
      <c r="M314" s="61">
        <f t="shared" si="38"/>
        <v>123.048</v>
      </c>
      <c r="N314" s="19"/>
      <c r="O314" s="4"/>
      <c r="P314" s="4"/>
      <c r="Q314" s="215"/>
      <c r="R314" s="215"/>
      <c r="S314" s="222"/>
      <c r="T314" s="222"/>
      <c r="U314" s="222"/>
      <c r="V314" s="225"/>
      <c r="W314" s="228"/>
      <c r="X314" s="234"/>
      <c r="Y314" s="215"/>
      <c r="Z314" s="215"/>
    </row>
    <row r="315" spans="1:26" ht="18.75" x14ac:dyDescent="0.25">
      <c r="A315" s="92" t="s">
        <v>691</v>
      </c>
      <c r="B315" s="239"/>
      <c r="C315" s="99" t="s">
        <v>58</v>
      </c>
      <c r="D315" s="135" t="s">
        <v>20</v>
      </c>
      <c r="E315" s="135">
        <v>2</v>
      </c>
      <c r="F315" s="135">
        <v>2</v>
      </c>
      <c r="G315" s="260"/>
      <c r="H315" s="244"/>
      <c r="I315" s="61">
        <v>64.286000000000001</v>
      </c>
      <c r="J315" s="61">
        <v>64.285709999999995</v>
      </c>
      <c r="K315" s="202">
        <f t="shared" si="35"/>
        <v>-2.9000000000678483E-4</v>
      </c>
      <c r="L315" s="25"/>
      <c r="M315" s="61">
        <f t="shared" si="38"/>
        <v>64.285709999999995</v>
      </c>
      <c r="N315" s="19"/>
      <c r="O315" s="4"/>
      <c r="P315" s="4"/>
      <c r="Q315" s="215"/>
      <c r="R315" s="215"/>
      <c r="S315" s="222"/>
      <c r="T315" s="222"/>
      <c r="U315" s="222"/>
      <c r="V315" s="225"/>
      <c r="W315" s="228"/>
      <c r="X315" s="234"/>
      <c r="Y315" s="215"/>
      <c r="Z315" s="215"/>
    </row>
    <row r="316" spans="1:26" ht="18.75" x14ac:dyDescent="0.3">
      <c r="A316" s="92" t="s">
        <v>692</v>
      </c>
      <c r="B316" s="239"/>
      <c r="C316" s="99" t="s">
        <v>57</v>
      </c>
      <c r="D316" s="135" t="s">
        <v>40</v>
      </c>
      <c r="E316" s="147" t="s">
        <v>1090</v>
      </c>
      <c r="F316" s="147" t="s">
        <v>1090</v>
      </c>
      <c r="G316" s="260"/>
      <c r="H316" s="244"/>
      <c r="I316" s="61">
        <v>4207.5</v>
      </c>
      <c r="J316" s="175">
        <v>4207.5</v>
      </c>
      <c r="K316" s="202">
        <f t="shared" si="35"/>
        <v>0</v>
      </c>
      <c r="L316" s="25"/>
      <c r="M316" s="61">
        <f t="shared" si="38"/>
        <v>4207.5</v>
      </c>
      <c r="N316" s="19"/>
      <c r="O316" s="4"/>
      <c r="P316" s="4"/>
      <c r="Q316" s="215"/>
      <c r="R316" s="215"/>
      <c r="S316" s="222"/>
      <c r="T316" s="222"/>
      <c r="U316" s="222"/>
      <c r="V316" s="225"/>
      <c r="W316" s="228"/>
      <c r="X316" s="234"/>
      <c r="Y316" s="215"/>
      <c r="Z316" s="215"/>
    </row>
    <row r="317" spans="1:26" ht="18.75" x14ac:dyDescent="0.25">
      <c r="A317" s="92" t="s">
        <v>693</v>
      </c>
      <c r="B317" s="239"/>
      <c r="C317" s="99" t="s">
        <v>396</v>
      </c>
      <c r="D317" s="135" t="s">
        <v>40</v>
      </c>
      <c r="E317" s="135">
        <v>4.4000000000000004</v>
      </c>
      <c r="F317" s="135">
        <v>4.4000000000000004</v>
      </c>
      <c r="G317" s="260"/>
      <c r="H317" s="244"/>
      <c r="I317" s="65">
        <v>7779.2</v>
      </c>
      <c r="J317" s="86">
        <v>7779.2</v>
      </c>
      <c r="K317" s="202">
        <f t="shared" si="35"/>
        <v>0</v>
      </c>
      <c r="L317" s="25"/>
      <c r="M317" s="61">
        <f t="shared" si="38"/>
        <v>7779.2</v>
      </c>
      <c r="N317" s="19"/>
      <c r="O317" s="4"/>
      <c r="P317" s="4"/>
      <c r="Q317" s="215"/>
      <c r="R317" s="215"/>
      <c r="S317" s="222"/>
      <c r="T317" s="222"/>
      <c r="U317" s="222"/>
      <c r="V317" s="225"/>
      <c r="W317" s="228"/>
      <c r="X317" s="234"/>
      <c r="Y317" s="215"/>
      <c r="Z317" s="215"/>
    </row>
    <row r="318" spans="1:26" ht="18.75" x14ac:dyDescent="0.25">
      <c r="A318" s="92"/>
      <c r="B318" s="239"/>
      <c r="C318" s="99"/>
      <c r="D318" s="135"/>
      <c r="E318" s="135"/>
      <c r="F318" s="135"/>
      <c r="G318" s="260"/>
      <c r="H318" s="244"/>
      <c r="I318" s="165"/>
      <c r="J318" s="158"/>
      <c r="K318" s="202">
        <f t="shared" si="35"/>
        <v>0</v>
      </c>
      <c r="L318" s="25"/>
      <c r="M318" s="61"/>
      <c r="N318" s="19"/>
      <c r="O318" s="4"/>
      <c r="P318" s="4"/>
      <c r="Q318" s="215"/>
      <c r="R318" s="215"/>
      <c r="S318" s="222"/>
      <c r="T318" s="222"/>
      <c r="U318" s="222"/>
      <c r="V318" s="225"/>
      <c r="W318" s="228"/>
      <c r="X318" s="234"/>
      <c r="Y318" s="215"/>
      <c r="Z318" s="215"/>
    </row>
    <row r="319" spans="1:26" ht="37.5" x14ac:dyDescent="0.25">
      <c r="A319" s="188"/>
      <c r="B319" s="239"/>
      <c r="C319" s="100" t="s">
        <v>371</v>
      </c>
      <c r="D319" s="123"/>
      <c r="E319" s="84"/>
      <c r="F319" s="84"/>
      <c r="G319" s="260"/>
      <c r="H319" s="244"/>
      <c r="I319" s="162">
        <f>I320+I325+I330+I335+I347+I349+I351</f>
        <v>32786.657980000004</v>
      </c>
      <c r="J319" s="64">
        <f>J320+J325+J330+J335+J347+J349+J351</f>
        <v>32786.657679999997</v>
      </c>
      <c r="K319" s="202">
        <f t="shared" si="35"/>
        <v>-3.0000000697327778E-4</v>
      </c>
      <c r="L319" s="25"/>
      <c r="M319" s="61"/>
      <c r="N319" s="19"/>
      <c r="O319" s="4"/>
      <c r="P319" s="4"/>
      <c r="Q319" s="215"/>
      <c r="R319" s="215"/>
      <c r="S319" s="222"/>
      <c r="T319" s="222"/>
      <c r="U319" s="222"/>
      <c r="V319" s="225"/>
      <c r="W319" s="228"/>
      <c r="X319" s="234"/>
      <c r="Y319" s="215"/>
      <c r="Z319" s="215"/>
    </row>
    <row r="320" spans="1:26" ht="18.75" x14ac:dyDescent="0.25">
      <c r="A320" s="91" t="s">
        <v>182</v>
      </c>
      <c r="B320" s="239"/>
      <c r="C320" s="100" t="s">
        <v>1030</v>
      </c>
      <c r="D320" s="123"/>
      <c r="E320" s="84"/>
      <c r="F320" s="84"/>
      <c r="G320" s="260"/>
      <c r="H320" s="244"/>
      <c r="I320" s="153">
        <f>SUM(I321:I324)</f>
        <v>1873.7664199999999</v>
      </c>
      <c r="J320" s="153">
        <f>SUM(J321:J324)</f>
        <v>1873.7664199999999</v>
      </c>
      <c r="K320" s="202">
        <f t="shared" si="35"/>
        <v>0</v>
      </c>
      <c r="L320" s="25"/>
      <c r="M320" s="61"/>
      <c r="N320" s="19"/>
      <c r="O320" s="4"/>
      <c r="P320" s="4"/>
      <c r="Q320" s="215"/>
      <c r="R320" s="215"/>
      <c r="S320" s="222"/>
      <c r="T320" s="222"/>
      <c r="U320" s="222"/>
      <c r="V320" s="225"/>
      <c r="W320" s="228"/>
      <c r="X320" s="234"/>
      <c r="Y320" s="215"/>
      <c r="Z320" s="215"/>
    </row>
    <row r="321" spans="1:26" ht="37.5" x14ac:dyDescent="0.25">
      <c r="A321" s="92" t="s">
        <v>183</v>
      </c>
      <c r="B321" s="239"/>
      <c r="C321" s="99" t="s">
        <v>75</v>
      </c>
      <c r="D321" s="128" t="s">
        <v>39</v>
      </c>
      <c r="E321" s="128">
        <v>1</v>
      </c>
      <c r="F321" s="128">
        <v>1</v>
      </c>
      <c r="G321" s="260"/>
      <c r="H321" s="244"/>
      <c r="I321" s="86">
        <v>281.29899999999998</v>
      </c>
      <c r="J321" s="86">
        <v>281.29899999999998</v>
      </c>
      <c r="K321" s="202">
        <f t="shared" si="35"/>
        <v>0</v>
      </c>
      <c r="L321" s="25"/>
      <c r="M321" s="19">
        <f t="shared" si="36"/>
        <v>281.29899999999998</v>
      </c>
      <c r="N321" s="19"/>
      <c r="O321" s="4"/>
      <c r="P321" s="4"/>
      <c r="Q321" s="215"/>
      <c r="R321" s="215"/>
      <c r="S321" s="222"/>
      <c r="T321" s="222"/>
      <c r="U321" s="222"/>
      <c r="V321" s="225"/>
      <c r="W321" s="228"/>
      <c r="X321" s="234"/>
      <c r="Y321" s="215"/>
      <c r="Z321" s="215"/>
    </row>
    <row r="322" spans="1:26" ht="37.5" x14ac:dyDescent="0.25">
      <c r="A322" s="92" t="s">
        <v>184</v>
      </c>
      <c r="B322" s="239"/>
      <c r="C322" s="99" t="s">
        <v>55</v>
      </c>
      <c r="D322" s="128" t="s">
        <v>20</v>
      </c>
      <c r="E322" s="128">
        <v>1</v>
      </c>
      <c r="F322" s="128">
        <v>1</v>
      </c>
      <c r="G322" s="260"/>
      <c r="H322" s="244"/>
      <c r="I322" s="86">
        <v>1520</v>
      </c>
      <c r="J322" s="86">
        <v>1520</v>
      </c>
      <c r="K322" s="202">
        <f t="shared" si="35"/>
        <v>0</v>
      </c>
      <c r="L322" s="25"/>
      <c r="M322" s="19">
        <f t="shared" si="36"/>
        <v>1520</v>
      </c>
      <c r="N322" s="19"/>
      <c r="O322" s="4"/>
      <c r="P322" s="4"/>
      <c r="Q322" s="215"/>
      <c r="R322" s="215"/>
      <c r="S322" s="222"/>
      <c r="T322" s="222"/>
      <c r="U322" s="222"/>
      <c r="V322" s="225"/>
      <c r="W322" s="228"/>
      <c r="X322" s="234"/>
      <c r="Y322" s="215"/>
      <c r="Z322" s="215"/>
    </row>
    <row r="323" spans="1:26" ht="18.75" x14ac:dyDescent="0.3">
      <c r="A323" s="92" t="s">
        <v>185</v>
      </c>
      <c r="B323" s="239"/>
      <c r="C323" s="99" t="s">
        <v>54</v>
      </c>
      <c r="D323" s="129" t="s">
        <v>20</v>
      </c>
      <c r="E323" s="129">
        <v>2</v>
      </c>
      <c r="F323" s="129">
        <v>2</v>
      </c>
      <c r="G323" s="260"/>
      <c r="H323" s="244"/>
      <c r="I323" s="86">
        <v>65.178569999999993</v>
      </c>
      <c r="J323" s="154">
        <v>65.178569999999993</v>
      </c>
      <c r="K323" s="202">
        <f t="shared" si="35"/>
        <v>0</v>
      </c>
      <c r="L323" s="25"/>
      <c r="M323" s="19">
        <f t="shared" si="36"/>
        <v>65.178569999999993</v>
      </c>
      <c r="N323" s="19"/>
      <c r="O323" s="4"/>
      <c r="P323" s="4"/>
      <c r="Q323" s="215"/>
      <c r="R323" s="215"/>
      <c r="S323" s="222"/>
      <c r="T323" s="222"/>
      <c r="U323" s="222"/>
      <c r="V323" s="225"/>
      <c r="W323" s="228"/>
      <c r="X323" s="234"/>
      <c r="Y323" s="215"/>
      <c r="Z323" s="215"/>
    </row>
    <row r="324" spans="1:26" ht="18.75" x14ac:dyDescent="0.3">
      <c r="A324" s="92" t="s">
        <v>694</v>
      </c>
      <c r="B324" s="239"/>
      <c r="C324" s="115" t="s">
        <v>1031</v>
      </c>
      <c r="D324" s="137" t="s">
        <v>40</v>
      </c>
      <c r="E324" s="129">
        <v>1.6E-2</v>
      </c>
      <c r="F324" s="129">
        <v>1.6E-2</v>
      </c>
      <c r="G324" s="260"/>
      <c r="H324" s="244"/>
      <c r="I324" s="154">
        <v>7.2888500000000001</v>
      </c>
      <c r="J324" s="86">
        <v>7.2888500000000001</v>
      </c>
      <c r="K324" s="202">
        <f t="shared" si="35"/>
        <v>0</v>
      </c>
      <c r="L324" s="25"/>
      <c r="M324" s="19">
        <f t="shared" si="36"/>
        <v>7.2888500000000001</v>
      </c>
      <c r="N324" s="19"/>
      <c r="O324" s="4"/>
      <c r="P324" s="4"/>
      <c r="Q324" s="215"/>
      <c r="R324" s="215"/>
      <c r="S324" s="222"/>
      <c r="T324" s="222"/>
      <c r="U324" s="222"/>
      <c r="V324" s="225"/>
      <c r="W324" s="228"/>
      <c r="X324" s="234"/>
      <c r="Y324" s="215"/>
      <c r="Z324" s="215"/>
    </row>
    <row r="325" spans="1:26" ht="37.5" x14ac:dyDescent="0.25">
      <c r="A325" s="91" t="s">
        <v>186</v>
      </c>
      <c r="B325" s="239"/>
      <c r="C325" s="100" t="s">
        <v>1032</v>
      </c>
      <c r="D325" s="123"/>
      <c r="E325" s="84"/>
      <c r="F325" s="84"/>
      <c r="G325" s="260"/>
      <c r="H325" s="244"/>
      <c r="I325" s="153">
        <f>SUM(I326:I329)</f>
        <v>4741.8334199999999</v>
      </c>
      <c r="J325" s="153">
        <f>SUM(J326:J329)</f>
        <v>4741.8334399999994</v>
      </c>
      <c r="K325" s="202">
        <f t="shared" si="35"/>
        <v>1.9999999494757503E-5</v>
      </c>
      <c r="L325" s="25"/>
      <c r="M325" s="66"/>
      <c r="N325" s="19"/>
      <c r="O325" s="4"/>
      <c r="P325" s="4"/>
      <c r="Q325" s="215"/>
      <c r="R325" s="215"/>
      <c r="S325" s="222"/>
      <c r="T325" s="222"/>
      <c r="U325" s="222"/>
      <c r="V325" s="225"/>
      <c r="W325" s="228"/>
      <c r="X325" s="234"/>
      <c r="Y325" s="215"/>
      <c r="Z325" s="215"/>
    </row>
    <row r="326" spans="1:26" ht="37.5" x14ac:dyDescent="0.25">
      <c r="A326" s="92" t="s">
        <v>187</v>
      </c>
      <c r="B326" s="239"/>
      <c r="C326" s="99" t="s">
        <v>73</v>
      </c>
      <c r="D326" s="128" t="s">
        <v>39</v>
      </c>
      <c r="E326" s="128">
        <v>2</v>
      </c>
      <c r="F326" s="128">
        <v>2</v>
      </c>
      <c r="G326" s="260"/>
      <c r="H326" s="244"/>
      <c r="I326" s="86">
        <v>1239.366</v>
      </c>
      <c r="J326" s="86">
        <f>619.683+619.683</f>
        <v>1239.366</v>
      </c>
      <c r="K326" s="202">
        <f t="shared" si="35"/>
        <v>0</v>
      </c>
      <c r="L326" s="25"/>
      <c r="M326" s="19">
        <f t="shared" si="36"/>
        <v>1239.366</v>
      </c>
      <c r="N326" s="19"/>
      <c r="O326" s="4"/>
      <c r="P326" s="4"/>
      <c r="Q326" s="215"/>
      <c r="R326" s="215"/>
      <c r="S326" s="222"/>
      <c r="T326" s="222"/>
      <c r="U326" s="222"/>
      <c r="V326" s="225"/>
      <c r="W326" s="228"/>
      <c r="X326" s="234"/>
      <c r="Y326" s="215"/>
      <c r="Z326" s="215"/>
    </row>
    <row r="327" spans="1:26" ht="37.5" x14ac:dyDescent="0.25">
      <c r="A327" s="92" t="s">
        <v>188</v>
      </c>
      <c r="B327" s="239"/>
      <c r="C327" s="99" t="s">
        <v>72</v>
      </c>
      <c r="D327" s="128" t="s">
        <v>20</v>
      </c>
      <c r="E327" s="128">
        <v>2</v>
      </c>
      <c r="F327" s="128">
        <v>2</v>
      </c>
      <c r="G327" s="260"/>
      <c r="H327" s="244"/>
      <c r="I327" s="86">
        <v>3430</v>
      </c>
      <c r="J327" s="86">
        <f>1715+1715</f>
        <v>3430</v>
      </c>
      <c r="K327" s="202">
        <f t="shared" si="35"/>
        <v>0</v>
      </c>
      <c r="L327" s="25"/>
      <c r="M327" s="19">
        <f t="shared" si="36"/>
        <v>3430</v>
      </c>
      <c r="N327" s="19"/>
      <c r="O327" s="4"/>
      <c r="P327" s="4"/>
      <c r="Q327" s="215"/>
      <c r="R327" s="215"/>
      <c r="S327" s="222"/>
      <c r="T327" s="222"/>
      <c r="U327" s="222"/>
      <c r="V327" s="225"/>
      <c r="W327" s="228"/>
      <c r="X327" s="234"/>
      <c r="Y327" s="215"/>
      <c r="Z327" s="215"/>
    </row>
    <row r="328" spans="1:26" ht="18.75" x14ac:dyDescent="0.25">
      <c r="A328" s="92" t="s">
        <v>353</v>
      </c>
      <c r="B328" s="239"/>
      <c r="C328" s="99" t="s">
        <v>54</v>
      </c>
      <c r="D328" s="129" t="s">
        <v>20</v>
      </c>
      <c r="E328" s="129">
        <v>2</v>
      </c>
      <c r="F328" s="129">
        <v>2</v>
      </c>
      <c r="G328" s="260"/>
      <c r="H328" s="244"/>
      <c r="I328" s="86">
        <v>65.178569999999993</v>
      </c>
      <c r="J328" s="86">
        <f>32.58929+32.58929</f>
        <v>65.178579999999997</v>
      </c>
      <c r="K328" s="202">
        <f t="shared" si="35"/>
        <v>1.0000000003174137E-5</v>
      </c>
      <c r="L328" s="25"/>
      <c r="M328" s="61">
        <f>J328</f>
        <v>65.178579999999997</v>
      </c>
      <c r="N328" s="19"/>
      <c r="O328" s="4"/>
      <c r="P328" s="4"/>
      <c r="Q328" s="215"/>
      <c r="R328" s="215"/>
      <c r="S328" s="222"/>
      <c r="T328" s="222"/>
      <c r="U328" s="222"/>
      <c r="V328" s="225"/>
      <c r="W328" s="228"/>
      <c r="X328" s="234"/>
      <c r="Y328" s="215"/>
      <c r="Z328" s="215"/>
    </row>
    <row r="329" spans="1:26" ht="18.75" x14ac:dyDescent="0.3">
      <c r="A329" s="92" t="s">
        <v>441</v>
      </c>
      <c r="B329" s="239"/>
      <c r="C329" s="115" t="s">
        <v>1031</v>
      </c>
      <c r="D329" s="137" t="s">
        <v>40</v>
      </c>
      <c r="E329" s="129">
        <v>1.6E-2</v>
      </c>
      <c r="F329" s="129">
        <v>1.6E-2</v>
      </c>
      <c r="G329" s="260"/>
      <c r="H329" s="244"/>
      <c r="I329" s="86">
        <v>7.2888500000000001</v>
      </c>
      <c r="J329" s="154">
        <f>4.55554+2.73332</f>
        <v>7.2888599999999997</v>
      </c>
      <c r="K329" s="202">
        <f t="shared" si="35"/>
        <v>9.9999999996214228E-6</v>
      </c>
      <c r="L329" s="25"/>
      <c r="M329" s="19">
        <f t="shared" si="36"/>
        <v>7.2888500000000001</v>
      </c>
      <c r="N329" s="19"/>
      <c r="O329" s="4"/>
      <c r="P329" s="4"/>
      <c r="Q329" s="215"/>
      <c r="R329" s="215"/>
      <c r="S329" s="222"/>
      <c r="T329" s="222"/>
      <c r="U329" s="222"/>
      <c r="V329" s="225"/>
      <c r="W329" s="228"/>
      <c r="X329" s="234"/>
      <c r="Y329" s="215"/>
      <c r="Z329" s="215"/>
    </row>
    <row r="330" spans="1:26" ht="37.5" x14ac:dyDescent="0.25">
      <c r="A330" s="91" t="s">
        <v>189</v>
      </c>
      <c r="B330" s="239"/>
      <c r="C330" s="100" t="s">
        <v>1033</v>
      </c>
      <c r="D330" s="139"/>
      <c r="E330" s="84"/>
      <c r="F330" s="84"/>
      <c r="G330" s="260"/>
      <c r="H330" s="244"/>
      <c r="I330" s="153">
        <f>SUM(I331:I334)</f>
        <v>1873.76657</v>
      </c>
      <c r="J330" s="153">
        <f>SUM(J331:J334)</f>
        <v>1873.7668600000002</v>
      </c>
      <c r="K330" s="202">
        <f t="shared" si="35"/>
        <v>2.9000000017731509E-4</v>
      </c>
      <c r="L330" s="25"/>
      <c r="M330" s="19"/>
      <c r="N330" s="19"/>
      <c r="O330" s="4"/>
      <c r="P330" s="4"/>
      <c r="Q330" s="215"/>
      <c r="R330" s="215"/>
      <c r="S330" s="222"/>
      <c r="T330" s="222"/>
      <c r="U330" s="222"/>
      <c r="V330" s="225"/>
      <c r="W330" s="228"/>
      <c r="X330" s="234"/>
      <c r="Y330" s="215"/>
      <c r="Z330" s="215"/>
    </row>
    <row r="331" spans="1:26" ht="37.5" x14ac:dyDescent="0.25">
      <c r="A331" s="92" t="s">
        <v>190</v>
      </c>
      <c r="B331" s="239"/>
      <c r="C331" s="99" t="s">
        <v>75</v>
      </c>
      <c r="D331" s="128" t="s">
        <v>39</v>
      </c>
      <c r="E331" s="128">
        <v>1</v>
      </c>
      <c r="F331" s="128">
        <v>1</v>
      </c>
      <c r="G331" s="260"/>
      <c r="H331" s="244"/>
      <c r="I331" s="86">
        <v>281.29899999999998</v>
      </c>
      <c r="J331" s="86">
        <v>281.29899999999998</v>
      </c>
      <c r="K331" s="202">
        <f t="shared" si="35"/>
        <v>0</v>
      </c>
      <c r="L331" s="25"/>
      <c r="M331" s="19">
        <f t="shared" si="36"/>
        <v>281.29899999999998</v>
      </c>
      <c r="N331" s="19"/>
      <c r="O331" s="4"/>
      <c r="P331" s="4"/>
      <c r="Q331" s="215"/>
      <c r="R331" s="215"/>
      <c r="S331" s="222"/>
      <c r="T331" s="222"/>
      <c r="U331" s="222"/>
      <c r="V331" s="225"/>
      <c r="W331" s="228"/>
      <c r="X331" s="234"/>
      <c r="Y331" s="215"/>
      <c r="Z331" s="215"/>
    </row>
    <row r="332" spans="1:26" ht="37.5" x14ac:dyDescent="0.25">
      <c r="A332" s="92" t="s">
        <v>695</v>
      </c>
      <c r="B332" s="239"/>
      <c r="C332" s="99" t="s">
        <v>55</v>
      </c>
      <c r="D332" s="128" t="s">
        <v>20</v>
      </c>
      <c r="E332" s="128">
        <v>1</v>
      </c>
      <c r="F332" s="128">
        <v>1</v>
      </c>
      <c r="G332" s="260"/>
      <c r="H332" s="244"/>
      <c r="I332" s="86">
        <v>1520</v>
      </c>
      <c r="J332" s="86">
        <v>1520</v>
      </c>
      <c r="K332" s="202">
        <f t="shared" si="35"/>
        <v>0</v>
      </c>
      <c r="L332" s="25"/>
      <c r="M332" s="19">
        <f t="shared" si="36"/>
        <v>1520</v>
      </c>
      <c r="N332" s="19"/>
      <c r="O332" s="4"/>
      <c r="P332" s="4"/>
      <c r="Q332" s="215"/>
      <c r="R332" s="215"/>
      <c r="S332" s="222"/>
      <c r="T332" s="222"/>
      <c r="U332" s="222"/>
      <c r="V332" s="225"/>
      <c r="W332" s="228"/>
      <c r="X332" s="234"/>
      <c r="Y332" s="215"/>
      <c r="Z332" s="215"/>
    </row>
    <row r="333" spans="1:26" ht="18.75" x14ac:dyDescent="0.25">
      <c r="A333" s="92" t="s">
        <v>696</v>
      </c>
      <c r="B333" s="239"/>
      <c r="C333" s="99" t="s">
        <v>54</v>
      </c>
      <c r="D333" s="129" t="s">
        <v>20</v>
      </c>
      <c r="E333" s="129">
        <v>2</v>
      </c>
      <c r="F333" s="129">
        <v>2</v>
      </c>
      <c r="G333" s="260"/>
      <c r="H333" s="244"/>
      <c r="I333" s="86">
        <v>65.178569999999993</v>
      </c>
      <c r="J333" s="86">
        <v>65.179000000000002</v>
      </c>
      <c r="K333" s="202">
        <f t="shared" ref="K333:K396" si="39">J333-I333</f>
        <v>4.3000000000859018E-4</v>
      </c>
      <c r="L333" s="25"/>
      <c r="M333" s="19">
        <f t="shared" si="36"/>
        <v>65.178569999999993</v>
      </c>
      <c r="N333" s="19"/>
      <c r="O333" s="4"/>
      <c r="P333" s="4"/>
      <c r="Q333" s="215"/>
      <c r="R333" s="215"/>
      <c r="S333" s="222"/>
      <c r="T333" s="222"/>
      <c r="U333" s="222"/>
      <c r="V333" s="225"/>
      <c r="W333" s="228"/>
      <c r="X333" s="234"/>
      <c r="Y333" s="215"/>
      <c r="Z333" s="215"/>
    </row>
    <row r="334" spans="1:26" ht="18.75" x14ac:dyDescent="0.25">
      <c r="A334" s="92" t="s">
        <v>697</v>
      </c>
      <c r="B334" s="239"/>
      <c r="C334" s="115" t="s">
        <v>1031</v>
      </c>
      <c r="D334" s="137" t="s">
        <v>40</v>
      </c>
      <c r="E334" s="129">
        <v>1.6E-2</v>
      </c>
      <c r="F334" s="129">
        <v>1.6E-2</v>
      </c>
      <c r="G334" s="260"/>
      <c r="H334" s="244"/>
      <c r="I334" s="61">
        <v>7.2889999999999997</v>
      </c>
      <c r="J334" s="86">
        <v>7.2888599999999997</v>
      </c>
      <c r="K334" s="202">
        <f t="shared" si="39"/>
        <v>-1.4000000000002899E-4</v>
      </c>
      <c r="L334" s="25"/>
      <c r="M334" s="19">
        <f t="shared" si="36"/>
        <v>7.2889999999999997</v>
      </c>
      <c r="N334" s="19"/>
      <c r="O334" s="4"/>
      <c r="P334" s="4"/>
      <c r="Q334" s="215"/>
      <c r="R334" s="215"/>
      <c r="S334" s="222"/>
      <c r="T334" s="222"/>
      <c r="U334" s="222"/>
      <c r="V334" s="225"/>
      <c r="W334" s="228"/>
      <c r="X334" s="234"/>
      <c r="Y334" s="215"/>
      <c r="Z334" s="215"/>
    </row>
    <row r="335" spans="1:26" ht="18.75" x14ac:dyDescent="0.25">
      <c r="A335" s="91" t="s">
        <v>191</v>
      </c>
      <c r="B335" s="239"/>
      <c r="C335" s="100" t="s">
        <v>1034</v>
      </c>
      <c r="D335" s="129"/>
      <c r="E335" s="129"/>
      <c r="F335" s="129"/>
      <c r="G335" s="260"/>
      <c r="H335" s="244"/>
      <c r="I335" s="153">
        <f>SUM(I336:I346)</f>
        <v>9272.3260000000009</v>
      </c>
      <c r="J335" s="153">
        <f>SUM(J336:J346)</f>
        <v>9272.3255399999998</v>
      </c>
      <c r="K335" s="202">
        <f t="shared" si="39"/>
        <v>-4.600000011123484E-4</v>
      </c>
      <c r="L335" s="25"/>
      <c r="M335" s="66"/>
      <c r="N335" s="19"/>
      <c r="O335" s="4"/>
      <c r="P335" s="4"/>
      <c r="Q335" s="215"/>
      <c r="R335" s="215"/>
      <c r="S335" s="222"/>
      <c r="T335" s="222"/>
      <c r="U335" s="222"/>
      <c r="V335" s="225"/>
      <c r="W335" s="228"/>
      <c r="X335" s="234"/>
      <c r="Y335" s="215"/>
      <c r="Z335" s="215"/>
    </row>
    <row r="336" spans="1:26" ht="18.75" x14ac:dyDescent="0.3">
      <c r="A336" s="92" t="s">
        <v>192</v>
      </c>
      <c r="B336" s="239"/>
      <c r="C336" s="99" t="s">
        <v>76</v>
      </c>
      <c r="D336" s="129" t="s">
        <v>20</v>
      </c>
      <c r="E336" s="129">
        <v>80</v>
      </c>
      <c r="F336" s="129">
        <v>80</v>
      </c>
      <c r="G336" s="260"/>
      <c r="H336" s="244"/>
      <c r="I336" s="86">
        <v>382.4</v>
      </c>
      <c r="J336" s="176">
        <v>382.4</v>
      </c>
      <c r="K336" s="202">
        <f t="shared" si="39"/>
        <v>0</v>
      </c>
      <c r="L336" s="25"/>
      <c r="M336" s="61">
        <f>J336</f>
        <v>382.4</v>
      </c>
      <c r="N336" s="19"/>
      <c r="O336" s="4"/>
      <c r="P336" s="4"/>
      <c r="Q336" s="215"/>
      <c r="R336" s="215"/>
      <c r="S336" s="222"/>
      <c r="T336" s="222"/>
      <c r="U336" s="222"/>
      <c r="V336" s="225"/>
      <c r="W336" s="228"/>
      <c r="X336" s="234"/>
      <c r="Y336" s="215"/>
      <c r="Z336" s="215"/>
    </row>
    <row r="337" spans="1:26" ht="18.75" x14ac:dyDescent="0.25">
      <c r="A337" s="92" t="s">
        <v>193</v>
      </c>
      <c r="B337" s="239"/>
      <c r="C337" s="99" t="s">
        <v>95</v>
      </c>
      <c r="D337" s="129" t="s">
        <v>20</v>
      </c>
      <c r="E337" s="129">
        <v>300</v>
      </c>
      <c r="F337" s="129">
        <v>300</v>
      </c>
      <c r="G337" s="260"/>
      <c r="H337" s="244"/>
      <c r="I337" s="86">
        <v>878.7</v>
      </c>
      <c r="J337" s="177">
        <v>878.7</v>
      </c>
      <c r="K337" s="202">
        <f t="shared" si="39"/>
        <v>0</v>
      </c>
      <c r="L337" s="25"/>
      <c r="M337" s="61">
        <f t="shared" ref="M337:M346" si="40">J337</f>
        <v>878.7</v>
      </c>
      <c r="N337" s="19"/>
      <c r="O337" s="4"/>
      <c r="P337" s="4"/>
      <c r="Q337" s="215"/>
      <c r="R337" s="215"/>
      <c r="S337" s="222"/>
      <c r="T337" s="222"/>
      <c r="U337" s="222"/>
      <c r="V337" s="225"/>
      <c r="W337" s="228"/>
      <c r="X337" s="234"/>
      <c r="Y337" s="215"/>
      <c r="Z337" s="215"/>
    </row>
    <row r="338" spans="1:26" ht="18.75" x14ac:dyDescent="0.25">
      <c r="A338" s="92" t="s">
        <v>194</v>
      </c>
      <c r="B338" s="239"/>
      <c r="C338" s="99" t="s">
        <v>108</v>
      </c>
      <c r="D338" s="129" t="s">
        <v>20</v>
      </c>
      <c r="E338" s="129">
        <v>30</v>
      </c>
      <c r="F338" s="129">
        <v>30</v>
      </c>
      <c r="G338" s="260"/>
      <c r="H338" s="244"/>
      <c r="I338" s="61">
        <v>52.5</v>
      </c>
      <c r="J338" s="177">
        <v>52.5</v>
      </c>
      <c r="K338" s="202">
        <f t="shared" si="39"/>
        <v>0</v>
      </c>
      <c r="L338" s="25"/>
      <c r="M338" s="61">
        <f t="shared" si="40"/>
        <v>52.5</v>
      </c>
      <c r="N338" s="19"/>
      <c r="O338" s="4"/>
      <c r="P338" s="4"/>
      <c r="Q338" s="215"/>
      <c r="R338" s="215"/>
      <c r="S338" s="222"/>
      <c r="T338" s="222"/>
      <c r="U338" s="222"/>
      <c r="V338" s="225"/>
      <c r="W338" s="228"/>
      <c r="X338" s="234"/>
      <c r="Y338" s="215"/>
      <c r="Z338" s="215"/>
    </row>
    <row r="339" spans="1:26" ht="18.75" x14ac:dyDescent="0.25">
      <c r="A339" s="92" t="s">
        <v>195</v>
      </c>
      <c r="B339" s="239"/>
      <c r="C339" s="99" t="s">
        <v>110</v>
      </c>
      <c r="D339" s="129" t="s">
        <v>20</v>
      </c>
      <c r="E339" s="129">
        <v>30</v>
      </c>
      <c r="F339" s="129">
        <v>30</v>
      </c>
      <c r="G339" s="260"/>
      <c r="H339" s="244"/>
      <c r="I339" s="61">
        <v>18.54</v>
      </c>
      <c r="J339" s="177">
        <v>18.54</v>
      </c>
      <c r="K339" s="202">
        <f t="shared" si="39"/>
        <v>0</v>
      </c>
      <c r="L339" s="25"/>
      <c r="M339" s="61">
        <f t="shared" si="40"/>
        <v>18.54</v>
      </c>
      <c r="N339" s="19"/>
      <c r="O339" s="4"/>
      <c r="P339" s="4"/>
      <c r="Q339" s="215"/>
      <c r="R339" s="215"/>
      <c r="S339" s="222"/>
      <c r="T339" s="222"/>
      <c r="U339" s="222"/>
      <c r="V339" s="225"/>
      <c r="W339" s="228"/>
      <c r="X339" s="234"/>
      <c r="Y339" s="215"/>
      <c r="Z339" s="215"/>
    </row>
    <row r="340" spans="1:26" ht="18.75" x14ac:dyDescent="0.25">
      <c r="A340" s="92" t="s">
        <v>196</v>
      </c>
      <c r="B340" s="239"/>
      <c r="C340" s="99" t="s">
        <v>395</v>
      </c>
      <c r="D340" s="129" t="s">
        <v>20</v>
      </c>
      <c r="E340" s="129">
        <v>30</v>
      </c>
      <c r="F340" s="129">
        <v>30</v>
      </c>
      <c r="G340" s="260"/>
      <c r="H340" s="244"/>
      <c r="I340" s="86">
        <v>35.67</v>
      </c>
      <c r="J340" s="177">
        <v>35.67</v>
      </c>
      <c r="K340" s="202">
        <f t="shared" si="39"/>
        <v>0</v>
      </c>
      <c r="L340" s="25"/>
      <c r="M340" s="61">
        <f t="shared" si="40"/>
        <v>35.67</v>
      </c>
      <c r="N340" s="19"/>
      <c r="O340" s="4"/>
      <c r="P340" s="4"/>
      <c r="Q340" s="215"/>
      <c r="R340" s="215"/>
      <c r="S340" s="222"/>
      <c r="T340" s="222"/>
      <c r="U340" s="222"/>
      <c r="V340" s="225"/>
      <c r="W340" s="228"/>
      <c r="X340" s="234"/>
      <c r="Y340" s="215"/>
      <c r="Z340" s="215"/>
    </row>
    <row r="341" spans="1:26" ht="18.75" x14ac:dyDescent="0.25">
      <c r="A341" s="92" t="s">
        <v>197</v>
      </c>
      <c r="B341" s="239"/>
      <c r="C341" s="99" t="s">
        <v>111</v>
      </c>
      <c r="D341" s="129" t="s">
        <v>20</v>
      </c>
      <c r="E341" s="129">
        <v>30</v>
      </c>
      <c r="F341" s="129">
        <v>30</v>
      </c>
      <c r="G341" s="260"/>
      <c r="H341" s="244"/>
      <c r="I341" s="86">
        <v>68.400000000000006</v>
      </c>
      <c r="J341" s="177">
        <v>68.400000000000006</v>
      </c>
      <c r="K341" s="202">
        <f t="shared" si="39"/>
        <v>0</v>
      </c>
      <c r="L341" s="25"/>
      <c r="M341" s="61">
        <f t="shared" si="40"/>
        <v>68.400000000000006</v>
      </c>
      <c r="N341" s="19"/>
      <c r="O341" s="4"/>
      <c r="P341" s="4"/>
      <c r="Q341" s="215"/>
      <c r="R341" s="215"/>
      <c r="S341" s="222"/>
      <c r="T341" s="222"/>
      <c r="U341" s="222"/>
      <c r="V341" s="225"/>
      <c r="W341" s="228"/>
      <c r="X341" s="234"/>
      <c r="Y341" s="215"/>
      <c r="Z341" s="215"/>
    </row>
    <row r="342" spans="1:26" ht="18.75" x14ac:dyDescent="0.25">
      <c r="A342" s="92" t="s">
        <v>198</v>
      </c>
      <c r="B342" s="239"/>
      <c r="C342" s="99" t="s">
        <v>1035</v>
      </c>
      <c r="D342" s="129" t="s">
        <v>20</v>
      </c>
      <c r="E342" s="129">
        <v>9</v>
      </c>
      <c r="F342" s="129">
        <v>9</v>
      </c>
      <c r="G342" s="260"/>
      <c r="H342" s="244"/>
      <c r="I342" s="86">
        <v>19.574999999999999</v>
      </c>
      <c r="J342" s="177">
        <v>19.574999999999999</v>
      </c>
      <c r="K342" s="202">
        <f t="shared" si="39"/>
        <v>0</v>
      </c>
      <c r="L342" s="25"/>
      <c r="M342" s="61">
        <f t="shared" si="40"/>
        <v>19.574999999999999</v>
      </c>
      <c r="N342" s="19"/>
      <c r="O342" s="4"/>
      <c r="P342" s="4"/>
      <c r="Q342" s="215"/>
      <c r="R342" s="215"/>
      <c r="S342" s="222"/>
      <c r="T342" s="222"/>
      <c r="U342" s="222"/>
      <c r="V342" s="225"/>
      <c r="W342" s="228"/>
      <c r="X342" s="234"/>
      <c r="Y342" s="215"/>
      <c r="Z342" s="215"/>
    </row>
    <row r="343" spans="1:26" ht="18.75" x14ac:dyDescent="0.25">
      <c r="A343" s="92" t="s">
        <v>354</v>
      </c>
      <c r="B343" s="239"/>
      <c r="C343" s="99" t="s">
        <v>396</v>
      </c>
      <c r="D343" s="129" t="s">
        <v>40</v>
      </c>
      <c r="E343" s="129">
        <v>2.4</v>
      </c>
      <c r="F343" s="129">
        <v>2.4</v>
      </c>
      <c r="G343" s="260"/>
      <c r="H343" s="244"/>
      <c r="I343" s="86">
        <v>4243.2</v>
      </c>
      <c r="J343" s="178">
        <v>4243.2</v>
      </c>
      <c r="K343" s="202">
        <f t="shared" si="39"/>
        <v>0</v>
      </c>
      <c r="L343" s="25"/>
      <c r="M343" s="61">
        <f t="shared" si="40"/>
        <v>4243.2</v>
      </c>
      <c r="N343" s="19"/>
      <c r="O343" s="4"/>
      <c r="P343" s="4"/>
      <c r="Q343" s="215"/>
      <c r="R343" s="215"/>
      <c r="S343" s="222"/>
      <c r="T343" s="222"/>
      <c r="U343" s="222"/>
      <c r="V343" s="225"/>
      <c r="W343" s="228"/>
      <c r="X343" s="234"/>
      <c r="Y343" s="215"/>
      <c r="Z343" s="215"/>
    </row>
    <row r="344" spans="1:26" ht="18.75" x14ac:dyDescent="0.25">
      <c r="A344" s="92" t="s">
        <v>698</v>
      </c>
      <c r="B344" s="239"/>
      <c r="C344" s="99" t="s">
        <v>401</v>
      </c>
      <c r="D344" s="129" t="s">
        <v>20</v>
      </c>
      <c r="E344" s="129">
        <v>8</v>
      </c>
      <c r="F344" s="129">
        <v>8</v>
      </c>
      <c r="G344" s="260"/>
      <c r="H344" s="244"/>
      <c r="I344" s="61">
        <v>25.56</v>
      </c>
      <c r="J344" s="177">
        <v>25.56</v>
      </c>
      <c r="K344" s="202">
        <f t="shared" si="39"/>
        <v>0</v>
      </c>
      <c r="L344" s="25"/>
      <c r="M344" s="61">
        <f t="shared" si="40"/>
        <v>25.56</v>
      </c>
      <c r="N344" s="19"/>
      <c r="O344" s="4"/>
      <c r="P344" s="4"/>
      <c r="Q344" s="215"/>
      <c r="R344" s="215"/>
      <c r="S344" s="222"/>
      <c r="T344" s="222"/>
      <c r="U344" s="222"/>
      <c r="V344" s="225"/>
      <c r="W344" s="228"/>
      <c r="X344" s="234"/>
      <c r="Y344" s="215"/>
      <c r="Z344" s="215"/>
    </row>
    <row r="345" spans="1:26" ht="18.75" x14ac:dyDescent="0.25">
      <c r="A345" s="92" t="s">
        <v>699</v>
      </c>
      <c r="B345" s="239"/>
      <c r="C345" s="99" t="s">
        <v>57</v>
      </c>
      <c r="D345" s="129" t="s">
        <v>40</v>
      </c>
      <c r="E345" s="129">
        <v>2.7789999999999999</v>
      </c>
      <c r="F345" s="129">
        <v>2.7789999999999999</v>
      </c>
      <c r="G345" s="260"/>
      <c r="H345" s="244"/>
      <c r="I345" s="86">
        <v>3543.2249999999999</v>
      </c>
      <c r="J345" s="177">
        <v>3543.2249999999999</v>
      </c>
      <c r="K345" s="202">
        <f t="shared" si="39"/>
        <v>0</v>
      </c>
      <c r="L345" s="25"/>
      <c r="M345" s="61">
        <f t="shared" si="40"/>
        <v>3543.2249999999999</v>
      </c>
      <c r="N345" s="19"/>
      <c r="O345" s="4"/>
      <c r="P345" s="4"/>
      <c r="Q345" s="215"/>
      <c r="R345" s="215"/>
      <c r="S345" s="222"/>
      <c r="T345" s="222"/>
      <c r="U345" s="222"/>
      <c r="V345" s="225"/>
      <c r="W345" s="228"/>
      <c r="X345" s="234"/>
      <c r="Y345" s="215"/>
      <c r="Z345" s="215"/>
    </row>
    <row r="346" spans="1:26" ht="18.75" x14ac:dyDescent="0.25">
      <c r="A346" s="92" t="s">
        <v>700</v>
      </c>
      <c r="B346" s="239"/>
      <c r="C346" s="99" t="s">
        <v>115</v>
      </c>
      <c r="D346" s="129" t="s">
        <v>40</v>
      </c>
      <c r="E346" s="129">
        <v>0.01</v>
      </c>
      <c r="F346" s="129">
        <v>0.01</v>
      </c>
      <c r="G346" s="260"/>
      <c r="H346" s="244"/>
      <c r="I346" s="86">
        <v>4.556</v>
      </c>
      <c r="J346" s="178">
        <v>4.5555399999999997</v>
      </c>
      <c r="K346" s="202">
        <f t="shared" si="39"/>
        <v>-4.6000000000034902E-4</v>
      </c>
      <c r="L346" s="25"/>
      <c r="M346" s="61">
        <f t="shared" si="40"/>
        <v>4.5555399999999997</v>
      </c>
      <c r="N346" s="19"/>
      <c r="O346" s="4"/>
      <c r="P346" s="4"/>
      <c r="Q346" s="215"/>
      <c r="R346" s="215"/>
      <c r="S346" s="222"/>
      <c r="T346" s="222"/>
      <c r="U346" s="222"/>
      <c r="V346" s="225"/>
      <c r="W346" s="228"/>
      <c r="X346" s="234"/>
      <c r="Y346" s="215"/>
      <c r="Z346" s="215"/>
    </row>
    <row r="347" spans="1:26" ht="22.5" customHeight="1" x14ac:dyDescent="0.25">
      <c r="A347" s="91" t="s">
        <v>199</v>
      </c>
      <c r="B347" s="239"/>
      <c r="C347" s="100" t="s">
        <v>1036</v>
      </c>
      <c r="D347" s="129"/>
      <c r="E347" s="129"/>
      <c r="F347" s="129"/>
      <c r="G347" s="260"/>
      <c r="H347" s="244"/>
      <c r="I347" s="153">
        <f>SUM(I348)</f>
        <v>3441.6</v>
      </c>
      <c r="J347" s="153">
        <f>SUM(J348)</f>
        <v>3441.6</v>
      </c>
      <c r="K347" s="202">
        <f t="shared" si="39"/>
        <v>0</v>
      </c>
      <c r="L347" s="25"/>
      <c r="M347" s="61"/>
      <c r="N347" s="19"/>
      <c r="O347" s="4"/>
      <c r="P347" s="4"/>
      <c r="Q347" s="215"/>
      <c r="R347" s="215"/>
      <c r="S347" s="222"/>
      <c r="T347" s="222"/>
      <c r="U347" s="222"/>
      <c r="V347" s="225"/>
      <c r="W347" s="228"/>
      <c r="X347" s="234"/>
      <c r="Y347" s="215"/>
      <c r="Z347" s="215"/>
    </row>
    <row r="348" spans="1:26" ht="18.75" x14ac:dyDescent="0.3">
      <c r="A348" s="92" t="s">
        <v>200</v>
      </c>
      <c r="B348" s="239"/>
      <c r="C348" s="99" t="s">
        <v>76</v>
      </c>
      <c r="D348" s="63" t="s">
        <v>20</v>
      </c>
      <c r="E348" s="84">
        <v>720</v>
      </c>
      <c r="F348" s="84">
        <v>720</v>
      </c>
      <c r="G348" s="260"/>
      <c r="H348" s="244"/>
      <c r="I348" s="154">
        <v>3441.6</v>
      </c>
      <c r="J348" s="125">
        <v>3441.6</v>
      </c>
      <c r="K348" s="202">
        <f t="shared" si="39"/>
        <v>0</v>
      </c>
      <c r="L348" s="25"/>
      <c r="M348" s="61">
        <f>J348</f>
        <v>3441.6</v>
      </c>
      <c r="N348" s="19"/>
      <c r="O348" s="4"/>
      <c r="P348" s="4"/>
      <c r="Q348" s="215"/>
      <c r="R348" s="215"/>
      <c r="S348" s="222"/>
      <c r="T348" s="222"/>
      <c r="U348" s="222"/>
      <c r="V348" s="225"/>
      <c r="W348" s="228"/>
      <c r="X348" s="234"/>
      <c r="Y348" s="215"/>
      <c r="Z348" s="215"/>
    </row>
    <row r="349" spans="1:26" ht="18.75" x14ac:dyDescent="0.3">
      <c r="A349" s="91" t="s">
        <v>201</v>
      </c>
      <c r="B349" s="239"/>
      <c r="C349" s="100" t="s">
        <v>1037</v>
      </c>
      <c r="D349" s="129"/>
      <c r="E349" s="129"/>
      <c r="F349" s="129"/>
      <c r="G349" s="260"/>
      <c r="H349" s="244"/>
      <c r="I349" s="161">
        <f>SUM(I350)</f>
        <v>7908.3</v>
      </c>
      <c r="J349" s="161">
        <f>SUM(J350)</f>
        <v>7908.3</v>
      </c>
      <c r="K349" s="202">
        <f t="shared" si="39"/>
        <v>0</v>
      </c>
      <c r="L349" s="25"/>
      <c r="M349" s="61"/>
      <c r="N349" s="19"/>
      <c r="O349" s="4"/>
      <c r="P349" s="4"/>
      <c r="Q349" s="215"/>
      <c r="R349" s="215"/>
      <c r="S349" s="222"/>
      <c r="T349" s="222"/>
      <c r="U349" s="222"/>
      <c r="V349" s="225"/>
      <c r="W349" s="228"/>
      <c r="X349" s="234"/>
      <c r="Y349" s="215"/>
      <c r="Z349" s="215"/>
    </row>
    <row r="350" spans="1:26" ht="18.75" x14ac:dyDescent="0.3">
      <c r="A350" s="92" t="s">
        <v>202</v>
      </c>
      <c r="B350" s="239"/>
      <c r="C350" s="99" t="s">
        <v>95</v>
      </c>
      <c r="D350" s="129" t="s">
        <v>20</v>
      </c>
      <c r="E350" s="129">
        <v>2700</v>
      </c>
      <c r="F350" s="129">
        <v>2700</v>
      </c>
      <c r="G350" s="260"/>
      <c r="H350" s="244"/>
      <c r="I350" s="85">
        <v>7908.3</v>
      </c>
      <c r="J350" s="173">
        <v>7908.3</v>
      </c>
      <c r="K350" s="202">
        <f t="shared" si="39"/>
        <v>0</v>
      </c>
      <c r="L350" s="25"/>
      <c r="M350" s="61">
        <f>J350</f>
        <v>7908.3</v>
      </c>
      <c r="N350" s="19"/>
      <c r="O350" s="4"/>
      <c r="P350" s="4"/>
      <c r="Q350" s="215"/>
      <c r="R350" s="215"/>
      <c r="S350" s="222"/>
      <c r="T350" s="222"/>
      <c r="U350" s="222"/>
      <c r="V350" s="225"/>
      <c r="W350" s="228"/>
      <c r="X350" s="234"/>
      <c r="Y350" s="215"/>
      <c r="Z350" s="215"/>
    </row>
    <row r="351" spans="1:26" ht="18.75" x14ac:dyDescent="0.3">
      <c r="A351" s="91" t="s">
        <v>203</v>
      </c>
      <c r="B351" s="239"/>
      <c r="C351" s="100" t="s">
        <v>1038</v>
      </c>
      <c r="D351" s="63"/>
      <c r="E351" s="84"/>
      <c r="F351" s="84"/>
      <c r="G351" s="260"/>
      <c r="H351" s="244"/>
      <c r="I351" s="163">
        <f>SUM(I352:I355)</f>
        <v>3675.0655700000002</v>
      </c>
      <c r="J351" s="163">
        <f>SUM(J352:J355)</f>
        <v>3675.0654199999999</v>
      </c>
      <c r="K351" s="202">
        <f t="shared" si="39"/>
        <v>-1.5000000030340743E-4</v>
      </c>
      <c r="L351" s="25"/>
      <c r="M351" s="61"/>
      <c r="N351" s="19"/>
      <c r="O351" s="4"/>
      <c r="P351" s="4"/>
      <c r="Q351" s="215"/>
      <c r="R351" s="215"/>
      <c r="S351" s="222"/>
      <c r="T351" s="222"/>
      <c r="U351" s="222"/>
      <c r="V351" s="225"/>
      <c r="W351" s="228"/>
      <c r="X351" s="234"/>
      <c r="Y351" s="215"/>
      <c r="Z351" s="215"/>
    </row>
    <row r="352" spans="1:26" ht="37.5" x14ac:dyDescent="0.25">
      <c r="A352" s="92" t="s">
        <v>204</v>
      </c>
      <c r="B352" s="239"/>
      <c r="C352" s="99" t="s">
        <v>75</v>
      </c>
      <c r="D352" s="128" t="s">
        <v>39</v>
      </c>
      <c r="E352" s="128">
        <v>2</v>
      </c>
      <c r="F352" s="128">
        <v>2</v>
      </c>
      <c r="G352" s="260"/>
      <c r="H352" s="244"/>
      <c r="I352" s="61">
        <v>562.59799999999996</v>
      </c>
      <c r="J352" s="61">
        <v>562.59799999999996</v>
      </c>
      <c r="K352" s="202">
        <f t="shared" si="39"/>
        <v>0</v>
      </c>
      <c r="L352" s="25"/>
      <c r="M352" s="61">
        <f>J352</f>
        <v>562.59799999999996</v>
      </c>
      <c r="N352" s="19"/>
      <c r="O352" s="4"/>
      <c r="P352" s="4"/>
      <c r="Q352" s="215"/>
      <c r="R352" s="215"/>
      <c r="S352" s="222"/>
      <c r="T352" s="222"/>
      <c r="U352" s="222"/>
      <c r="V352" s="225"/>
      <c r="W352" s="228"/>
      <c r="X352" s="234"/>
      <c r="Y352" s="215"/>
      <c r="Z352" s="215"/>
    </row>
    <row r="353" spans="1:26" ht="37.5" x14ac:dyDescent="0.25">
      <c r="A353" s="92" t="s">
        <v>205</v>
      </c>
      <c r="B353" s="239"/>
      <c r="C353" s="99" t="s">
        <v>55</v>
      </c>
      <c r="D353" s="128" t="s">
        <v>20</v>
      </c>
      <c r="E353" s="128">
        <v>2</v>
      </c>
      <c r="F353" s="128">
        <v>2</v>
      </c>
      <c r="G353" s="260"/>
      <c r="H353" s="244"/>
      <c r="I353" s="86">
        <v>3040</v>
      </c>
      <c r="J353" s="86">
        <v>3040</v>
      </c>
      <c r="K353" s="202">
        <f t="shared" si="39"/>
        <v>0</v>
      </c>
      <c r="L353" s="25"/>
      <c r="M353" s="61">
        <f t="shared" ref="M353:M355" si="41">J353</f>
        <v>3040</v>
      </c>
      <c r="N353" s="19"/>
      <c r="O353" s="4"/>
      <c r="P353" s="4"/>
      <c r="Q353" s="215"/>
      <c r="R353" s="215"/>
      <c r="S353" s="222"/>
      <c r="T353" s="222"/>
      <c r="U353" s="222"/>
      <c r="V353" s="225"/>
      <c r="W353" s="228"/>
      <c r="X353" s="234"/>
      <c r="Y353" s="215"/>
      <c r="Z353" s="215"/>
    </row>
    <row r="354" spans="1:26" ht="18.75" x14ac:dyDescent="0.3">
      <c r="A354" s="92" t="s">
        <v>206</v>
      </c>
      <c r="B354" s="239"/>
      <c r="C354" s="99" t="s">
        <v>54</v>
      </c>
      <c r="D354" s="129" t="s">
        <v>20</v>
      </c>
      <c r="E354" s="129">
        <v>2</v>
      </c>
      <c r="F354" s="129">
        <v>2</v>
      </c>
      <c r="G354" s="260"/>
      <c r="H354" s="244"/>
      <c r="I354" s="86">
        <v>65.178569999999993</v>
      </c>
      <c r="J354" s="85">
        <v>65.178569999999993</v>
      </c>
      <c r="K354" s="202">
        <f t="shared" si="39"/>
        <v>0</v>
      </c>
      <c r="L354" s="25"/>
      <c r="M354" s="61">
        <f t="shared" si="41"/>
        <v>65.178569999999993</v>
      </c>
      <c r="N354" s="19"/>
      <c r="O354" s="4"/>
      <c r="P354" s="4"/>
      <c r="Q354" s="215"/>
      <c r="R354" s="215"/>
      <c r="S354" s="222"/>
      <c r="T354" s="222"/>
      <c r="U354" s="222"/>
      <c r="V354" s="225"/>
      <c r="W354" s="228"/>
      <c r="X354" s="234"/>
      <c r="Y354" s="215"/>
      <c r="Z354" s="215"/>
    </row>
    <row r="355" spans="1:26" ht="18.75" x14ac:dyDescent="0.3">
      <c r="A355" s="92" t="s">
        <v>207</v>
      </c>
      <c r="B355" s="239"/>
      <c r="C355" s="115" t="s">
        <v>1031</v>
      </c>
      <c r="D355" s="137" t="s">
        <v>40</v>
      </c>
      <c r="E355" s="129">
        <v>1.6E-2</v>
      </c>
      <c r="F355" s="129">
        <v>1.6E-2</v>
      </c>
      <c r="G355" s="260"/>
      <c r="H355" s="244"/>
      <c r="I355" s="154">
        <v>7.2889999999999997</v>
      </c>
      <c r="J355" s="85">
        <v>7.2888500000000001</v>
      </c>
      <c r="K355" s="202">
        <f t="shared" si="39"/>
        <v>-1.4999999999965041E-4</v>
      </c>
      <c r="L355" s="25"/>
      <c r="M355" s="61">
        <f t="shared" si="41"/>
        <v>7.2888500000000001</v>
      </c>
      <c r="N355" s="19"/>
      <c r="O355" s="4"/>
      <c r="P355" s="4"/>
      <c r="Q355" s="215"/>
      <c r="R355" s="215"/>
      <c r="S355" s="222"/>
      <c r="T355" s="222"/>
      <c r="U355" s="222"/>
      <c r="V355" s="225"/>
      <c r="W355" s="228"/>
      <c r="X355" s="234"/>
      <c r="Y355" s="215"/>
      <c r="Z355" s="215"/>
    </row>
    <row r="356" spans="1:26" ht="37.5" x14ac:dyDescent="0.3">
      <c r="A356" s="96"/>
      <c r="B356" s="239"/>
      <c r="C356" s="100" t="s">
        <v>397</v>
      </c>
      <c r="D356" s="140"/>
      <c r="E356" s="140"/>
      <c r="F356" s="140"/>
      <c r="G356" s="260"/>
      <c r="H356" s="244"/>
      <c r="I356" s="162">
        <f>I357+I362+I364+I375+I379+I383+I393+I398+I406+I416+I422+I430+I440+I450+I458+I466+I474+I480+I486+I493+I495+I500+I513+I518+I523</f>
        <v>177238.14639999997</v>
      </c>
      <c r="J356" s="162">
        <f>J357+J362+J364+J375+J379+J383+J393+J398+J406+J416+J422+J430+J440+J450+J458+J466+J474+J480+J486+J493+J495+J500+J513+J518+J523</f>
        <v>177350.94112999999</v>
      </c>
      <c r="K356" s="202">
        <f t="shared" si="39"/>
        <v>112.79473000002326</v>
      </c>
      <c r="L356" s="25"/>
      <c r="M356" s="61"/>
      <c r="N356" s="19"/>
      <c r="O356" s="4"/>
      <c r="P356" s="4"/>
      <c r="Q356" s="215"/>
      <c r="R356" s="215"/>
      <c r="S356" s="222"/>
      <c r="T356" s="222"/>
      <c r="U356" s="222"/>
      <c r="V356" s="225"/>
      <c r="W356" s="228"/>
      <c r="X356" s="234"/>
      <c r="Y356" s="215"/>
      <c r="Z356" s="215"/>
    </row>
    <row r="357" spans="1:26" ht="18.75" x14ac:dyDescent="0.3">
      <c r="A357" s="91" t="s">
        <v>208</v>
      </c>
      <c r="B357" s="239"/>
      <c r="C357" s="100" t="s">
        <v>77</v>
      </c>
      <c r="D357" s="140"/>
      <c r="E357" s="140"/>
      <c r="F357" s="140"/>
      <c r="G357" s="260"/>
      <c r="H357" s="244"/>
      <c r="I357" s="162">
        <f>SUM(I358:I361)</f>
        <v>3773.5439999999999</v>
      </c>
      <c r="J357" s="162">
        <f>SUM(J358:J361)</f>
        <v>3773.5437099999999</v>
      </c>
      <c r="K357" s="202">
        <f t="shared" si="39"/>
        <v>-2.8999999994994141E-4</v>
      </c>
      <c r="L357" s="25"/>
      <c r="M357" s="61"/>
      <c r="N357" s="19"/>
      <c r="O357" s="4"/>
      <c r="P357" s="4"/>
      <c r="Q357" s="215"/>
      <c r="R357" s="215"/>
      <c r="S357" s="222"/>
      <c r="T357" s="222"/>
      <c r="U357" s="222"/>
      <c r="V357" s="225"/>
      <c r="W357" s="228"/>
      <c r="X357" s="234"/>
      <c r="Y357" s="215"/>
      <c r="Z357" s="215"/>
    </row>
    <row r="358" spans="1:26" ht="37.5" x14ac:dyDescent="0.25">
      <c r="A358" s="92" t="s">
        <v>209</v>
      </c>
      <c r="B358" s="239"/>
      <c r="C358" s="99" t="s">
        <v>55</v>
      </c>
      <c r="D358" s="129" t="s">
        <v>20</v>
      </c>
      <c r="E358" s="129">
        <v>2</v>
      </c>
      <c r="F358" s="129">
        <v>2</v>
      </c>
      <c r="G358" s="260"/>
      <c r="H358" s="244"/>
      <c r="I358" s="86">
        <v>3040</v>
      </c>
      <c r="J358" s="158">
        <v>3040</v>
      </c>
      <c r="K358" s="202">
        <f t="shared" si="39"/>
        <v>0</v>
      </c>
      <c r="L358" s="25"/>
      <c r="M358" s="61">
        <f>J358</f>
        <v>3040</v>
      </c>
      <c r="N358" s="19"/>
      <c r="O358" s="4"/>
      <c r="P358" s="4"/>
      <c r="Q358" s="215"/>
      <c r="R358" s="215"/>
      <c r="S358" s="222"/>
      <c r="T358" s="222"/>
      <c r="U358" s="222"/>
      <c r="V358" s="225"/>
      <c r="W358" s="228"/>
      <c r="X358" s="234"/>
      <c r="Y358" s="215"/>
      <c r="Z358" s="215"/>
    </row>
    <row r="359" spans="1:26" ht="37.5" x14ac:dyDescent="0.25">
      <c r="A359" s="92" t="s">
        <v>210</v>
      </c>
      <c r="B359" s="239"/>
      <c r="C359" s="99" t="s">
        <v>75</v>
      </c>
      <c r="D359" s="129" t="s">
        <v>39</v>
      </c>
      <c r="E359" s="129">
        <v>2</v>
      </c>
      <c r="F359" s="129">
        <v>2</v>
      </c>
      <c r="G359" s="260"/>
      <c r="H359" s="244"/>
      <c r="I359" s="86">
        <v>546.21</v>
      </c>
      <c r="J359" s="158">
        <v>546.21</v>
      </c>
      <c r="K359" s="202">
        <f t="shared" si="39"/>
        <v>0</v>
      </c>
      <c r="L359" s="25"/>
      <c r="M359" s="61">
        <f t="shared" ref="M359:M361" si="42">J359</f>
        <v>546.21</v>
      </c>
      <c r="N359" s="19"/>
      <c r="O359" s="4"/>
      <c r="P359" s="4"/>
      <c r="Q359" s="215"/>
      <c r="R359" s="215"/>
      <c r="S359" s="222"/>
      <c r="T359" s="222"/>
      <c r="U359" s="222"/>
      <c r="V359" s="225"/>
      <c r="W359" s="228"/>
      <c r="X359" s="234"/>
      <c r="Y359" s="215"/>
      <c r="Z359" s="215"/>
    </row>
    <row r="360" spans="1:26" ht="18.75" x14ac:dyDescent="0.3">
      <c r="A360" s="92" t="s">
        <v>211</v>
      </c>
      <c r="B360" s="239"/>
      <c r="C360" s="99" t="s">
        <v>56</v>
      </c>
      <c r="D360" s="129" t="s">
        <v>20</v>
      </c>
      <c r="E360" s="129">
        <v>2</v>
      </c>
      <c r="F360" s="129">
        <v>2</v>
      </c>
      <c r="G360" s="260"/>
      <c r="H360" s="244"/>
      <c r="I360" s="154">
        <v>123.048</v>
      </c>
      <c r="J360" s="171">
        <v>123.048</v>
      </c>
      <c r="K360" s="202">
        <f t="shared" si="39"/>
        <v>0</v>
      </c>
      <c r="L360" s="25"/>
      <c r="M360" s="61">
        <f t="shared" si="42"/>
        <v>123.048</v>
      </c>
      <c r="N360" s="19"/>
      <c r="O360" s="4"/>
      <c r="P360" s="4"/>
      <c r="Q360" s="215"/>
      <c r="R360" s="215"/>
      <c r="S360" s="222"/>
      <c r="T360" s="222"/>
      <c r="U360" s="222"/>
      <c r="V360" s="225"/>
      <c r="W360" s="228"/>
      <c r="X360" s="234"/>
      <c r="Y360" s="215"/>
      <c r="Z360" s="215"/>
    </row>
    <row r="361" spans="1:26" ht="18.75" x14ac:dyDescent="0.3">
      <c r="A361" s="92" t="s">
        <v>212</v>
      </c>
      <c r="B361" s="239"/>
      <c r="C361" s="99" t="s">
        <v>58</v>
      </c>
      <c r="D361" s="129" t="s">
        <v>20</v>
      </c>
      <c r="E361" s="129">
        <v>2</v>
      </c>
      <c r="F361" s="129">
        <v>2</v>
      </c>
      <c r="G361" s="260"/>
      <c r="H361" s="244"/>
      <c r="I361" s="85">
        <v>64.286000000000001</v>
      </c>
      <c r="J361" s="158">
        <v>64.285709999999995</v>
      </c>
      <c r="K361" s="202">
        <f t="shared" si="39"/>
        <v>-2.9000000000678483E-4</v>
      </c>
      <c r="L361" s="25"/>
      <c r="M361" s="61">
        <f t="shared" si="42"/>
        <v>64.285709999999995</v>
      </c>
      <c r="N361" s="19"/>
      <c r="O361" s="4"/>
      <c r="P361" s="4"/>
      <c r="Q361" s="215"/>
      <c r="R361" s="215"/>
      <c r="S361" s="222"/>
      <c r="T361" s="222"/>
      <c r="U361" s="222"/>
      <c r="V361" s="225"/>
      <c r="W361" s="228"/>
      <c r="X361" s="234"/>
      <c r="Y361" s="215"/>
      <c r="Z361" s="215"/>
    </row>
    <row r="362" spans="1:26" ht="37.5" x14ac:dyDescent="0.25">
      <c r="A362" s="91" t="s">
        <v>213</v>
      </c>
      <c r="B362" s="239"/>
      <c r="C362" s="100" t="s">
        <v>78</v>
      </c>
      <c r="D362" s="129"/>
      <c r="E362" s="129"/>
      <c r="F362" s="129"/>
      <c r="G362" s="260"/>
      <c r="H362" s="244"/>
      <c r="I362" s="153">
        <f>SUM(I363)</f>
        <v>5483.1620000000003</v>
      </c>
      <c r="J362" s="153">
        <f>SUM(J363)</f>
        <v>5483.1622900000002</v>
      </c>
      <c r="K362" s="202">
        <f t="shared" si="39"/>
        <v>2.8999999994994141E-4</v>
      </c>
      <c r="L362" s="25"/>
      <c r="M362" s="61"/>
      <c r="N362" s="19"/>
      <c r="O362" s="4"/>
      <c r="P362" s="4"/>
      <c r="Q362" s="215"/>
      <c r="R362" s="215"/>
      <c r="S362" s="222"/>
      <c r="T362" s="222"/>
      <c r="U362" s="222"/>
      <c r="V362" s="225"/>
      <c r="W362" s="228"/>
      <c r="X362" s="234"/>
      <c r="Y362" s="215"/>
      <c r="Z362" s="215"/>
    </row>
    <row r="363" spans="1:26" ht="18.75" x14ac:dyDescent="0.3">
      <c r="A363" s="92" t="s">
        <v>214</v>
      </c>
      <c r="B363" s="239"/>
      <c r="C363" s="99" t="s">
        <v>65</v>
      </c>
      <c r="D363" s="129" t="s">
        <v>40</v>
      </c>
      <c r="E363" s="129">
        <v>3.85</v>
      </c>
      <c r="F363" s="129">
        <v>3.85</v>
      </c>
      <c r="G363" s="260"/>
      <c r="H363" s="244"/>
      <c r="I363" s="154">
        <v>5483.1620000000003</v>
      </c>
      <c r="J363" s="158">
        <v>5483.1622900000002</v>
      </c>
      <c r="K363" s="202">
        <f t="shared" si="39"/>
        <v>2.8999999994994141E-4</v>
      </c>
      <c r="L363" s="25"/>
      <c r="M363" s="61">
        <f>J363</f>
        <v>5483.1622900000002</v>
      </c>
      <c r="N363" s="19"/>
      <c r="O363" s="4"/>
      <c r="P363" s="4"/>
      <c r="Q363" s="215"/>
      <c r="R363" s="215"/>
      <c r="S363" s="222"/>
      <c r="T363" s="222"/>
      <c r="U363" s="222"/>
      <c r="V363" s="225"/>
      <c r="W363" s="228"/>
      <c r="X363" s="234"/>
      <c r="Y363" s="215"/>
      <c r="Z363" s="215"/>
    </row>
    <row r="364" spans="1:26" ht="18.75" x14ac:dyDescent="0.25">
      <c r="A364" s="91" t="s">
        <v>215</v>
      </c>
      <c r="B364" s="239"/>
      <c r="C364" s="100" t="s">
        <v>79</v>
      </c>
      <c r="D364" s="129"/>
      <c r="E364" s="129"/>
      <c r="F364" s="129"/>
      <c r="G364" s="260"/>
      <c r="H364" s="244"/>
      <c r="I364" s="162">
        <f>SUM(I365:I374)</f>
        <v>8728.8339999999989</v>
      </c>
      <c r="J364" s="162">
        <f>SUM(J365:J374)</f>
        <v>8742.9334399999989</v>
      </c>
      <c r="K364" s="202">
        <f t="shared" si="39"/>
        <v>14.099439999999959</v>
      </c>
      <c r="L364" s="25"/>
      <c r="M364" s="61"/>
      <c r="N364" s="19"/>
      <c r="O364" s="4"/>
      <c r="P364" s="4"/>
      <c r="Q364" s="215"/>
      <c r="R364" s="215"/>
      <c r="S364" s="222"/>
      <c r="T364" s="222"/>
      <c r="U364" s="222"/>
      <c r="V364" s="225"/>
      <c r="W364" s="228"/>
      <c r="X364" s="234"/>
      <c r="Y364" s="215"/>
      <c r="Z364" s="215"/>
    </row>
    <row r="365" spans="1:26" ht="37.5" x14ac:dyDescent="0.25">
      <c r="A365" s="92" t="s">
        <v>216</v>
      </c>
      <c r="B365" s="239"/>
      <c r="C365" s="99" t="s">
        <v>59</v>
      </c>
      <c r="D365" s="129" t="s">
        <v>20</v>
      </c>
      <c r="E365" s="129">
        <v>6</v>
      </c>
      <c r="F365" s="129">
        <v>6</v>
      </c>
      <c r="G365" s="260"/>
      <c r="H365" s="244"/>
      <c r="I365" s="86">
        <v>2339.94</v>
      </c>
      <c r="J365" s="86">
        <v>2339.94</v>
      </c>
      <c r="K365" s="202">
        <f t="shared" si="39"/>
        <v>0</v>
      </c>
      <c r="L365" s="25"/>
      <c r="M365" s="19">
        <f>J365</f>
        <v>2339.94</v>
      </c>
      <c r="N365" s="19"/>
      <c r="O365" s="4"/>
      <c r="P365" s="4"/>
      <c r="Q365" s="215"/>
      <c r="R365" s="215"/>
      <c r="S365" s="222"/>
      <c r="T365" s="222"/>
      <c r="U365" s="222"/>
      <c r="V365" s="225"/>
      <c r="W365" s="228"/>
      <c r="X365" s="234"/>
      <c r="Y365" s="215"/>
      <c r="Z365" s="215"/>
    </row>
    <row r="366" spans="1:26" ht="37.5" x14ac:dyDescent="0.25">
      <c r="A366" s="92" t="s">
        <v>217</v>
      </c>
      <c r="B366" s="239"/>
      <c r="C366" s="99" t="s">
        <v>61</v>
      </c>
      <c r="D366" s="129" t="s">
        <v>39</v>
      </c>
      <c r="E366" s="129">
        <v>6</v>
      </c>
      <c r="F366" s="129">
        <v>6</v>
      </c>
      <c r="G366" s="260"/>
      <c r="H366" s="244"/>
      <c r="I366" s="86">
        <v>587.29200000000003</v>
      </c>
      <c r="J366" s="86">
        <v>587.29200000000003</v>
      </c>
      <c r="K366" s="202">
        <f t="shared" si="39"/>
        <v>0</v>
      </c>
      <c r="L366" s="25"/>
      <c r="M366" s="19">
        <f>J366</f>
        <v>587.29200000000003</v>
      </c>
      <c r="N366" s="19"/>
      <c r="O366" s="4"/>
      <c r="P366" s="4"/>
      <c r="Q366" s="215"/>
      <c r="R366" s="215"/>
      <c r="S366" s="222"/>
      <c r="T366" s="222"/>
      <c r="U366" s="222"/>
      <c r="V366" s="225"/>
      <c r="W366" s="228"/>
      <c r="X366" s="234"/>
      <c r="Y366" s="215"/>
      <c r="Z366" s="215"/>
    </row>
    <row r="367" spans="1:26" ht="18.75" x14ac:dyDescent="0.3">
      <c r="A367" s="92" t="s">
        <v>218</v>
      </c>
      <c r="B367" s="239"/>
      <c r="C367" s="99" t="s">
        <v>65</v>
      </c>
      <c r="D367" s="129" t="s">
        <v>40</v>
      </c>
      <c r="E367" s="129">
        <v>2.4750000000000001</v>
      </c>
      <c r="F367" s="129">
        <v>2.4750000000000001</v>
      </c>
      <c r="G367" s="260"/>
      <c r="H367" s="244"/>
      <c r="I367" s="154">
        <v>3524.89</v>
      </c>
      <c r="J367" s="154">
        <v>3524.89005</v>
      </c>
      <c r="K367" s="202">
        <f t="shared" si="39"/>
        <v>5.0000000101135811E-5</v>
      </c>
      <c r="L367" s="25"/>
      <c r="M367" s="61">
        <f>J367</f>
        <v>3524.89005</v>
      </c>
      <c r="N367" s="19"/>
      <c r="O367" s="4"/>
      <c r="P367" s="4"/>
      <c r="Q367" s="215"/>
      <c r="R367" s="215"/>
      <c r="S367" s="222"/>
      <c r="T367" s="222"/>
      <c r="U367" s="222"/>
      <c r="V367" s="225"/>
      <c r="W367" s="228"/>
      <c r="X367" s="234"/>
      <c r="Y367" s="215"/>
      <c r="Z367" s="215"/>
    </row>
    <row r="368" spans="1:26" ht="18.75" x14ac:dyDescent="0.3">
      <c r="A368" s="92" t="s">
        <v>219</v>
      </c>
      <c r="B368" s="239"/>
      <c r="C368" s="99" t="s">
        <v>63</v>
      </c>
      <c r="D368" s="141" t="s">
        <v>20</v>
      </c>
      <c r="E368" s="129">
        <v>6</v>
      </c>
      <c r="F368" s="129">
        <v>6</v>
      </c>
      <c r="G368" s="260"/>
      <c r="H368" s="244"/>
      <c r="I368" s="154">
        <v>219.744</v>
      </c>
      <c r="J368" s="86">
        <v>219.744</v>
      </c>
      <c r="K368" s="202">
        <f t="shared" si="39"/>
        <v>0</v>
      </c>
      <c r="L368" s="25"/>
      <c r="M368" s="61">
        <f t="shared" ref="M368:M374" si="43">J368</f>
        <v>219.744</v>
      </c>
      <c r="N368" s="19"/>
      <c r="O368" s="4"/>
      <c r="P368" s="4"/>
      <c r="Q368" s="215"/>
      <c r="R368" s="215"/>
      <c r="S368" s="222"/>
      <c r="T368" s="222"/>
      <c r="U368" s="222"/>
      <c r="V368" s="225"/>
      <c r="W368" s="228"/>
      <c r="X368" s="234"/>
      <c r="Y368" s="215"/>
      <c r="Z368" s="215"/>
    </row>
    <row r="369" spans="1:26" ht="18.75" x14ac:dyDescent="0.3">
      <c r="A369" s="92" t="s">
        <v>220</v>
      </c>
      <c r="B369" s="239"/>
      <c r="C369" s="99" t="s">
        <v>66</v>
      </c>
      <c r="D369" s="141" t="s">
        <v>20</v>
      </c>
      <c r="E369" s="129">
        <v>6</v>
      </c>
      <c r="F369" s="129">
        <v>6</v>
      </c>
      <c r="G369" s="260"/>
      <c r="H369" s="244"/>
      <c r="I369" s="86">
        <v>155.357</v>
      </c>
      <c r="J369" s="86">
        <v>155.35713999999999</v>
      </c>
      <c r="K369" s="202">
        <f t="shared" si="39"/>
        <v>1.3999999998759449E-4</v>
      </c>
      <c r="L369" s="25"/>
      <c r="M369" s="61">
        <f t="shared" si="43"/>
        <v>155.35713999999999</v>
      </c>
      <c r="N369" s="19"/>
      <c r="O369" s="4"/>
      <c r="P369" s="4"/>
      <c r="Q369" s="215"/>
      <c r="R369" s="215"/>
      <c r="S369" s="222"/>
      <c r="T369" s="222"/>
      <c r="U369" s="222"/>
      <c r="V369" s="225"/>
      <c r="W369" s="228"/>
      <c r="X369" s="234"/>
      <c r="Y369" s="215"/>
      <c r="Z369" s="215"/>
    </row>
    <row r="370" spans="1:26" ht="37.5" x14ac:dyDescent="0.25">
      <c r="A370" s="92" t="s">
        <v>221</v>
      </c>
      <c r="B370" s="239"/>
      <c r="C370" s="99" t="s">
        <v>60</v>
      </c>
      <c r="D370" s="129" t="s">
        <v>20</v>
      </c>
      <c r="E370" s="129">
        <v>1</v>
      </c>
      <c r="F370" s="129">
        <v>1</v>
      </c>
      <c r="G370" s="260"/>
      <c r="H370" s="244"/>
      <c r="I370" s="86">
        <v>235.827</v>
      </c>
      <c r="J370" s="86">
        <v>235.827</v>
      </c>
      <c r="K370" s="202">
        <f t="shared" si="39"/>
        <v>0</v>
      </c>
      <c r="L370" s="25"/>
      <c r="M370" s="61">
        <f t="shared" si="43"/>
        <v>235.827</v>
      </c>
      <c r="N370" s="19"/>
      <c r="O370" s="4"/>
      <c r="P370" s="4"/>
      <c r="Q370" s="215"/>
      <c r="R370" s="215"/>
      <c r="S370" s="222"/>
      <c r="T370" s="222"/>
      <c r="U370" s="222"/>
      <c r="V370" s="225"/>
      <c r="W370" s="228"/>
      <c r="X370" s="234"/>
      <c r="Y370" s="215"/>
      <c r="Z370" s="215"/>
    </row>
    <row r="371" spans="1:26" ht="37.5" x14ac:dyDescent="0.25">
      <c r="A371" s="92" t="s">
        <v>222</v>
      </c>
      <c r="B371" s="239"/>
      <c r="C371" s="99" t="s">
        <v>80</v>
      </c>
      <c r="D371" s="129" t="s">
        <v>39</v>
      </c>
      <c r="E371" s="129">
        <v>1</v>
      </c>
      <c r="F371" s="129">
        <v>1</v>
      </c>
      <c r="G371" s="260"/>
      <c r="H371" s="244"/>
      <c r="I371" s="86">
        <v>930.21</v>
      </c>
      <c r="J371" s="86">
        <v>930.21</v>
      </c>
      <c r="K371" s="202">
        <f t="shared" si="39"/>
        <v>0</v>
      </c>
      <c r="L371" s="25"/>
      <c r="M371" s="61">
        <f t="shared" si="43"/>
        <v>930.21</v>
      </c>
      <c r="N371" s="19"/>
      <c r="O371" s="4"/>
      <c r="P371" s="4"/>
      <c r="Q371" s="215"/>
      <c r="R371" s="215"/>
      <c r="S371" s="222"/>
      <c r="T371" s="222"/>
      <c r="U371" s="222"/>
      <c r="V371" s="225"/>
      <c r="W371" s="228"/>
      <c r="X371" s="234"/>
      <c r="Y371" s="215"/>
      <c r="Z371" s="215"/>
    </row>
    <row r="372" spans="1:26" ht="18.75" x14ac:dyDescent="0.25">
      <c r="A372" s="92" t="s">
        <v>701</v>
      </c>
      <c r="B372" s="239"/>
      <c r="C372" s="99" t="s">
        <v>64</v>
      </c>
      <c r="D372" s="129" t="s">
        <v>20</v>
      </c>
      <c r="E372" s="129">
        <v>5</v>
      </c>
      <c r="F372" s="129">
        <v>5</v>
      </c>
      <c r="G372" s="260"/>
      <c r="H372" s="244"/>
      <c r="I372" s="61">
        <v>163.11000000000001</v>
      </c>
      <c r="J372" s="86">
        <v>163.11000000000001</v>
      </c>
      <c r="K372" s="202">
        <f t="shared" si="39"/>
        <v>0</v>
      </c>
      <c r="L372" s="25"/>
      <c r="M372" s="61">
        <f t="shared" si="43"/>
        <v>163.11000000000001</v>
      </c>
      <c r="N372" s="19"/>
      <c r="O372" s="4"/>
      <c r="P372" s="4"/>
      <c r="Q372" s="215"/>
      <c r="R372" s="215"/>
      <c r="S372" s="222"/>
      <c r="T372" s="222"/>
      <c r="U372" s="222"/>
      <c r="V372" s="225"/>
      <c r="W372" s="228"/>
      <c r="X372" s="234"/>
      <c r="Y372" s="215"/>
      <c r="Z372" s="215"/>
    </row>
    <row r="373" spans="1:26" ht="18.75" x14ac:dyDescent="0.25">
      <c r="A373" s="92" t="s">
        <v>702</v>
      </c>
      <c r="B373" s="239"/>
      <c r="C373" s="102" t="s">
        <v>62</v>
      </c>
      <c r="D373" s="129" t="s">
        <v>20</v>
      </c>
      <c r="E373" s="129">
        <v>5</v>
      </c>
      <c r="F373" s="129">
        <v>5</v>
      </c>
      <c r="G373" s="260"/>
      <c r="H373" s="244"/>
      <c r="I373" s="61">
        <v>536.78499999999997</v>
      </c>
      <c r="J373" s="86">
        <v>550.88424999999995</v>
      </c>
      <c r="K373" s="202">
        <f t="shared" si="39"/>
        <v>14.099249999999984</v>
      </c>
      <c r="L373" s="25"/>
      <c r="M373" s="61">
        <f t="shared" si="43"/>
        <v>550.88424999999995</v>
      </c>
      <c r="N373" s="19"/>
      <c r="O373" s="4"/>
      <c r="P373" s="4"/>
      <c r="Q373" s="215"/>
      <c r="R373" s="215"/>
      <c r="S373" s="222"/>
      <c r="T373" s="222"/>
      <c r="U373" s="222"/>
      <c r="V373" s="225"/>
      <c r="W373" s="228"/>
      <c r="X373" s="234"/>
      <c r="Y373" s="215"/>
      <c r="Z373" s="215"/>
    </row>
    <row r="374" spans="1:26" ht="18.75" x14ac:dyDescent="0.25">
      <c r="A374" s="92" t="s">
        <v>703</v>
      </c>
      <c r="B374" s="239"/>
      <c r="C374" s="99" t="s">
        <v>81</v>
      </c>
      <c r="D374" s="129" t="s">
        <v>20</v>
      </c>
      <c r="E374" s="129">
        <v>21</v>
      </c>
      <c r="F374" s="129">
        <v>21</v>
      </c>
      <c r="G374" s="260"/>
      <c r="H374" s="244"/>
      <c r="I374" s="86">
        <v>35.679000000000002</v>
      </c>
      <c r="J374" s="86">
        <v>35.679000000000002</v>
      </c>
      <c r="K374" s="202">
        <f t="shared" si="39"/>
        <v>0</v>
      </c>
      <c r="L374" s="25"/>
      <c r="M374" s="61">
        <f t="shared" si="43"/>
        <v>35.679000000000002</v>
      </c>
      <c r="N374" s="19"/>
      <c r="O374" s="4"/>
      <c r="P374" s="4"/>
      <c r="Q374" s="215"/>
      <c r="R374" s="215"/>
      <c r="S374" s="222"/>
      <c r="T374" s="222"/>
      <c r="U374" s="222"/>
      <c r="V374" s="225"/>
      <c r="W374" s="228"/>
      <c r="X374" s="234"/>
      <c r="Y374" s="215"/>
      <c r="Z374" s="215"/>
    </row>
    <row r="375" spans="1:26" ht="18.75" x14ac:dyDescent="0.25">
      <c r="A375" s="91" t="s">
        <v>223</v>
      </c>
      <c r="B375" s="239"/>
      <c r="C375" s="100" t="s">
        <v>82</v>
      </c>
      <c r="D375" s="129"/>
      <c r="E375" s="129"/>
      <c r="F375" s="129"/>
      <c r="G375" s="260"/>
      <c r="H375" s="244"/>
      <c r="I375" s="153">
        <f>SUM(I376:I378)</f>
        <v>2957.8139999999999</v>
      </c>
      <c r="J375" s="153">
        <f>SUM(J376:J378)</f>
        <v>2957.8139999999999</v>
      </c>
      <c r="K375" s="202">
        <f t="shared" si="39"/>
        <v>0</v>
      </c>
      <c r="L375" s="25"/>
      <c r="M375" s="61"/>
      <c r="N375" s="19"/>
      <c r="O375" s="4"/>
      <c r="P375" s="4"/>
      <c r="Q375" s="215"/>
      <c r="R375" s="215"/>
      <c r="S375" s="222"/>
      <c r="T375" s="222"/>
      <c r="U375" s="222"/>
      <c r="V375" s="225"/>
      <c r="W375" s="228"/>
      <c r="X375" s="234"/>
      <c r="Y375" s="215"/>
      <c r="Z375" s="215"/>
    </row>
    <row r="376" spans="1:26" ht="37.5" x14ac:dyDescent="0.25">
      <c r="A376" s="92" t="s">
        <v>224</v>
      </c>
      <c r="B376" s="239"/>
      <c r="C376" s="99" t="s">
        <v>1039</v>
      </c>
      <c r="D376" s="129" t="s">
        <v>20</v>
      </c>
      <c r="E376" s="129">
        <v>6</v>
      </c>
      <c r="F376" s="129">
        <v>6</v>
      </c>
      <c r="G376" s="260"/>
      <c r="H376" s="244"/>
      <c r="I376" s="86">
        <v>2339.94</v>
      </c>
      <c r="J376" s="86">
        <v>2339.94</v>
      </c>
      <c r="K376" s="202">
        <f t="shared" si="39"/>
        <v>0</v>
      </c>
      <c r="L376" s="25"/>
      <c r="M376" s="61">
        <f>J376</f>
        <v>2339.94</v>
      </c>
      <c r="N376" s="19"/>
      <c r="O376" s="4"/>
      <c r="P376" s="4"/>
      <c r="Q376" s="215"/>
      <c r="R376" s="215"/>
      <c r="S376" s="222"/>
      <c r="T376" s="222"/>
      <c r="U376" s="222"/>
      <c r="V376" s="225"/>
      <c r="W376" s="228"/>
      <c r="X376" s="234"/>
      <c r="Y376" s="215"/>
      <c r="Z376" s="215"/>
    </row>
    <row r="377" spans="1:26" ht="37.5" x14ac:dyDescent="0.25">
      <c r="A377" s="92" t="s">
        <v>225</v>
      </c>
      <c r="B377" s="239"/>
      <c r="C377" s="99" t="s">
        <v>61</v>
      </c>
      <c r="D377" s="129" t="s">
        <v>39</v>
      </c>
      <c r="E377" s="129">
        <v>6</v>
      </c>
      <c r="F377" s="129">
        <v>6</v>
      </c>
      <c r="G377" s="260"/>
      <c r="H377" s="244"/>
      <c r="I377" s="86">
        <v>587.29200000000003</v>
      </c>
      <c r="J377" s="86">
        <v>587.29200000000003</v>
      </c>
      <c r="K377" s="202">
        <f t="shared" si="39"/>
        <v>0</v>
      </c>
      <c r="L377" s="25"/>
      <c r="M377" s="61">
        <f>J377</f>
        <v>587.29200000000003</v>
      </c>
      <c r="N377" s="19"/>
      <c r="O377" s="4"/>
      <c r="P377" s="4"/>
      <c r="Q377" s="215"/>
      <c r="R377" s="215"/>
      <c r="S377" s="222"/>
      <c r="T377" s="222"/>
      <c r="U377" s="222"/>
      <c r="V377" s="225"/>
      <c r="W377" s="228"/>
      <c r="X377" s="234"/>
      <c r="Y377" s="215"/>
      <c r="Z377" s="215"/>
    </row>
    <row r="378" spans="1:26" ht="18.75" x14ac:dyDescent="0.25">
      <c r="A378" s="92" t="s">
        <v>226</v>
      </c>
      <c r="B378" s="239"/>
      <c r="C378" s="99" t="s">
        <v>81</v>
      </c>
      <c r="D378" s="129" t="s">
        <v>20</v>
      </c>
      <c r="E378" s="129">
        <v>18</v>
      </c>
      <c r="F378" s="129">
        <v>18</v>
      </c>
      <c r="G378" s="260"/>
      <c r="H378" s="244"/>
      <c r="I378" s="86">
        <v>30.582000000000001</v>
      </c>
      <c r="J378" s="86">
        <v>30.582000000000001</v>
      </c>
      <c r="K378" s="202">
        <f t="shared" si="39"/>
        <v>0</v>
      </c>
      <c r="L378" s="25"/>
      <c r="M378" s="61">
        <f>J378</f>
        <v>30.582000000000001</v>
      </c>
      <c r="N378" s="19"/>
      <c r="O378" s="4"/>
      <c r="P378" s="4"/>
      <c r="Q378" s="215"/>
      <c r="R378" s="215"/>
      <c r="S378" s="222"/>
      <c r="T378" s="222"/>
      <c r="U378" s="222"/>
      <c r="V378" s="225"/>
      <c r="W378" s="228"/>
      <c r="X378" s="234"/>
      <c r="Y378" s="215"/>
      <c r="Z378" s="215"/>
    </row>
    <row r="379" spans="1:26" ht="18.75" x14ac:dyDescent="0.3">
      <c r="A379" s="91" t="s">
        <v>227</v>
      </c>
      <c r="B379" s="239"/>
      <c r="C379" s="100" t="s">
        <v>83</v>
      </c>
      <c r="D379" s="142"/>
      <c r="E379" s="148"/>
      <c r="F379" s="148"/>
      <c r="G379" s="260"/>
      <c r="H379" s="244"/>
      <c r="I379" s="153">
        <f>SUM(I380:I382)</f>
        <v>2957.8139999999999</v>
      </c>
      <c r="J379" s="153">
        <f>SUM(J380:J382)</f>
        <v>2957.8139999999999</v>
      </c>
      <c r="K379" s="202">
        <f t="shared" si="39"/>
        <v>0</v>
      </c>
      <c r="L379" s="25"/>
      <c r="M379" s="61"/>
      <c r="N379" s="19"/>
      <c r="O379" s="4"/>
      <c r="P379" s="4"/>
      <c r="Q379" s="215"/>
      <c r="R379" s="215"/>
      <c r="S379" s="222"/>
      <c r="T379" s="222"/>
      <c r="U379" s="222"/>
      <c r="V379" s="225"/>
      <c r="W379" s="228"/>
      <c r="X379" s="234"/>
      <c r="Y379" s="215"/>
      <c r="Z379" s="215"/>
    </row>
    <row r="380" spans="1:26" ht="37.5" x14ac:dyDescent="0.25">
      <c r="A380" s="92" t="s">
        <v>228</v>
      </c>
      <c r="B380" s="239"/>
      <c r="C380" s="99" t="s">
        <v>59</v>
      </c>
      <c r="D380" s="129" t="s">
        <v>20</v>
      </c>
      <c r="E380" s="129">
        <v>6</v>
      </c>
      <c r="F380" s="129">
        <v>6</v>
      </c>
      <c r="G380" s="260"/>
      <c r="H380" s="244"/>
      <c r="I380" s="86">
        <v>2339.94</v>
      </c>
      <c r="J380" s="158">
        <v>2339.94</v>
      </c>
      <c r="K380" s="202">
        <f t="shared" si="39"/>
        <v>0</v>
      </c>
      <c r="L380" s="25"/>
      <c r="M380" s="61">
        <f>J380</f>
        <v>2339.94</v>
      </c>
      <c r="N380" s="19"/>
      <c r="O380" s="4"/>
      <c r="P380" s="4"/>
      <c r="Q380" s="215"/>
      <c r="R380" s="215"/>
      <c r="S380" s="222"/>
      <c r="T380" s="222"/>
      <c r="U380" s="222"/>
      <c r="V380" s="225"/>
      <c r="W380" s="228"/>
      <c r="X380" s="234"/>
      <c r="Y380" s="215"/>
      <c r="Z380" s="215"/>
    </row>
    <row r="381" spans="1:26" ht="37.5" x14ac:dyDescent="0.25">
      <c r="A381" s="92" t="s">
        <v>229</v>
      </c>
      <c r="B381" s="239"/>
      <c r="C381" s="99" t="s">
        <v>61</v>
      </c>
      <c r="D381" s="129" t="s">
        <v>39</v>
      </c>
      <c r="E381" s="129">
        <v>6</v>
      </c>
      <c r="F381" s="129">
        <v>6</v>
      </c>
      <c r="G381" s="260"/>
      <c r="H381" s="244"/>
      <c r="I381" s="86">
        <v>587.29200000000003</v>
      </c>
      <c r="J381" s="158">
        <v>587.29200000000003</v>
      </c>
      <c r="K381" s="202">
        <f t="shared" si="39"/>
        <v>0</v>
      </c>
      <c r="L381" s="25"/>
      <c r="M381" s="61">
        <f t="shared" ref="M381:M382" si="44">J381</f>
        <v>587.29200000000003</v>
      </c>
      <c r="N381" s="19"/>
      <c r="O381" s="4"/>
      <c r="P381" s="4"/>
      <c r="Q381" s="215"/>
      <c r="R381" s="215"/>
      <c r="S381" s="222"/>
      <c r="T381" s="222"/>
      <c r="U381" s="222"/>
      <c r="V381" s="225"/>
      <c r="W381" s="228"/>
      <c r="X381" s="234"/>
      <c r="Y381" s="215"/>
      <c r="Z381" s="215"/>
    </row>
    <row r="382" spans="1:26" ht="18.75" x14ac:dyDescent="0.25">
      <c r="A382" s="92" t="s">
        <v>704</v>
      </c>
      <c r="B382" s="239"/>
      <c r="C382" s="99" t="s">
        <v>81</v>
      </c>
      <c r="D382" s="129" t="s">
        <v>20</v>
      </c>
      <c r="E382" s="129">
        <v>18</v>
      </c>
      <c r="F382" s="129">
        <v>18</v>
      </c>
      <c r="G382" s="260"/>
      <c r="H382" s="244"/>
      <c r="I382" s="86">
        <v>30.582000000000001</v>
      </c>
      <c r="J382" s="158">
        <v>30.582000000000001</v>
      </c>
      <c r="K382" s="202">
        <f t="shared" si="39"/>
        <v>0</v>
      </c>
      <c r="L382" s="25"/>
      <c r="M382" s="61">
        <f t="shared" si="44"/>
        <v>30.582000000000001</v>
      </c>
      <c r="N382" s="19"/>
      <c r="O382" s="4"/>
      <c r="P382" s="4"/>
      <c r="Q382" s="215"/>
      <c r="R382" s="215"/>
      <c r="S382" s="222"/>
      <c r="T382" s="222"/>
      <c r="U382" s="222"/>
      <c r="V382" s="225"/>
      <c r="W382" s="228"/>
      <c r="X382" s="234"/>
      <c r="Y382" s="215"/>
      <c r="Z382" s="215"/>
    </row>
    <row r="383" spans="1:26" ht="18.75" x14ac:dyDescent="0.25">
      <c r="A383" s="91" t="s">
        <v>230</v>
      </c>
      <c r="B383" s="239"/>
      <c r="C383" s="100" t="s">
        <v>372</v>
      </c>
      <c r="D383" s="129"/>
      <c r="E383" s="129"/>
      <c r="F383" s="129"/>
      <c r="G383" s="260"/>
      <c r="H383" s="244"/>
      <c r="I383" s="153">
        <f>SUM(I384:I392)</f>
        <v>6314.9159999999993</v>
      </c>
      <c r="J383" s="153">
        <f>SUM(J384:J392)</f>
        <v>6329.0151099999994</v>
      </c>
      <c r="K383" s="202">
        <f t="shared" si="39"/>
        <v>14.09911000000011</v>
      </c>
      <c r="L383" s="25"/>
      <c r="M383" s="61"/>
      <c r="N383" s="19"/>
      <c r="O383" s="4"/>
      <c r="P383" s="4"/>
      <c r="Q383" s="215"/>
      <c r="R383" s="215"/>
      <c r="S383" s="222"/>
      <c r="T383" s="222"/>
      <c r="U383" s="222"/>
      <c r="V383" s="225"/>
      <c r="W383" s="228"/>
      <c r="X383" s="234"/>
      <c r="Y383" s="215"/>
      <c r="Z383" s="215"/>
    </row>
    <row r="384" spans="1:26" ht="37.5" x14ac:dyDescent="0.25">
      <c r="A384" s="92" t="s">
        <v>231</v>
      </c>
      <c r="B384" s="239"/>
      <c r="C384" s="99" t="s">
        <v>59</v>
      </c>
      <c r="D384" s="129" t="s">
        <v>20</v>
      </c>
      <c r="E384" s="129">
        <v>8</v>
      </c>
      <c r="F384" s="129">
        <v>8</v>
      </c>
      <c r="G384" s="260"/>
      <c r="H384" s="244"/>
      <c r="I384" s="86">
        <v>3119.92</v>
      </c>
      <c r="J384" s="86">
        <v>3119.92</v>
      </c>
      <c r="K384" s="202">
        <f t="shared" si="39"/>
        <v>0</v>
      </c>
      <c r="L384" s="25"/>
      <c r="M384" s="61">
        <f>J384</f>
        <v>3119.92</v>
      </c>
      <c r="N384" s="19"/>
      <c r="O384" s="4"/>
      <c r="P384" s="4"/>
      <c r="Q384" s="215"/>
      <c r="R384" s="215"/>
      <c r="S384" s="222"/>
      <c r="T384" s="222"/>
      <c r="U384" s="222"/>
      <c r="V384" s="225"/>
      <c r="W384" s="228"/>
      <c r="X384" s="234"/>
      <c r="Y384" s="215"/>
      <c r="Z384" s="215"/>
    </row>
    <row r="385" spans="1:26" ht="37.5" x14ac:dyDescent="0.25">
      <c r="A385" s="92" t="s">
        <v>232</v>
      </c>
      <c r="B385" s="239"/>
      <c r="C385" s="99" t="s">
        <v>61</v>
      </c>
      <c r="D385" s="129" t="s">
        <v>39</v>
      </c>
      <c r="E385" s="129">
        <v>8</v>
      </c>
      <c r="F385" s="129">
        <v>8</v>
      </c>
      <c r="G385" s="260"/>
      <c r="H385" s="244"/>
      <c r="I385" s="86">
        <v>783.05600000000004</v>
      </c>
      <c r="J385" s="86">
        <v>783.05600000000004</v>
      </c>
      <c r="K385" s="202">
        <f t="shared" si="39"/>
        <v>0</v>
      </c>
      <c r="L385" s="25"/>
      <c r="M385" s="61">
        <f t="shared" ref="M385:M387" si="45">J385</f>
        <v>783.05600000000004</v>
      </c>
      <c r="N385" s="19"/>
      <c r="O385" s="4"/>
      <c r="P385" s="4"/>
      <c r="Q385" s="215"/>
      <c r="R385" s="215"/>
      <c r="S385" s="222"/>
      <c r="T385" s="222"/>
      <c r="U385" s="222"/>
      <c r="V385" s="225"/>
      <c r="W385" s="228"/>
      <c r="X385" s="234"/>
      <c r="Y385" s="215"/>
      <c r="Z385" s="215"/>
    </row>
    <row r="386" spans="1:26" ht="18.75" x14ac:dyDescent="0.3">
      <c r="A386" s="92" t="s">
        <v>233</v>
      </c>
      <c r="B386" s="239"/>
      <c r="C386" s="99" t="s">
        <v>63</v>
      </c>
      <c r="D386" s="141" t="s">
        <v>20</v>
      </c>
      <c r="E386" s="129">
        <v>8</v>
      </c>
      <c r="F386" s="129">
        <v>8</v>
      </c>
      <c r="G386" s="260"/>
      <c r="H386" s="244"/>
      <c r="I386" s="86">
        <v>292.99200000000002</v>
      </c>
      <c r="J386" s="154">
        <v>292.99200000000002</v>
      </c>
      <c r="K386" s="202">
        <f t="shared" si="39"/>
        <v>0</v>
      </c>
      <c r="L386" s="25"/>
      <c r="M386" s="61">
        <f t="shared" si="45"/>
        <v>292.99200000000002</v>
      </c>
      <c r="N386" s="19"/>
      <c r="O386" s="4"/>
      <c r="P386" s="4"/>
      <c r="Q386" s="215"/>
      <c r="R386" s="215"/>
      <c r="S386" s="222"/>
      <c r="T386" s="222"/>
      <c r="U386" s="222"/>
      <c r="V386" s="225"/>
      <c r="W386" s="228"/>
      <c r="X386" s="234"/>
      <c r="Y386" s="215"/>
      <c r="Z386" s="215"/>
    </row>
    <row r="387" spans="1:26" ht="18.75" x14ac:dyDescent="0.3">
      <c r="A387" s="92" t="s">
        <v>705</v>
      </c>
      <c r="B387" s="239"/>
      <c r="C387" s="99" t="s">
        <v>66</v>
      </c>
      <c r="D387" s="141" t="s">
        <v>20</v>
      </c>
      <c r="E387" s="129">
        <v>8</v>
      </c>
      <c r="F387" s="129">
        <v>8</v>
      </c>
      <c r="G387" s="260"/>
      <c r="H387" s="244"/>
      <c r="I387" s="86">
        <v>207.143</v>
      </c>
      <c r="J387" s="154">
        <v>207.14286000000001</v>
      </c>
      <c r="K387" s="202">
        <f t="shared" si="39"/>
        <v>-1.3999999998759449E-4</v>
      </c>
      <c r="L387" s="25"/>
      <c r="M387" s="61">
        <f t="shared" si="45"/>
        <v>207.14286000000001</v>
      </c>
      <c r="N387" s="19"/>
      <c r="O387" s="4"/>
      <c r="P387" s="4"/>
      <c r="Q387" s="215"/>
      <c r="R387" s="215"/>
      <c r="S387" s="222"/>
      <c r="T387" s="222"/>
      <c r="U387" s="222"/>
      <c r="V387" s="225"/>
      <c r="W387" s="228"/>
      <c r="X387" s="234"/>
      <c r="Y387" s="215"/>
      <c r="Z387" s="215"/>
    </row>
    <row r="388" spans="1:26" ht="37.5" x14ac:dyDescent="0.25">
      <c r="A388" s="92" t="s">
        <v>706</v>
      </c>
      <c r="B388" s="239"/>
      <c r="C388" s="99" t="s">
        <v>60</v>
      </c>
      <c r="D388" s="129" t="s">
        <v>20</v>
      </c>
      <c r="E388" s="129">
        <v>1</v>
      </c>
      <c r="F388" s="129">
        <v>1</v>
      </c>
      <c r="G388" s="260"/>
      <c r="H388" s="244"/>
      <c r="I388" s="86">
        <v>235.827</v>
      </c>
      <c r="J388" s="86">
        <v>235.827</v>
      </c>
      <c r="K388" s="202">
        <f t="shared" si="39"/>
        <v>0</v>
      </c>
      <c r="L388" s="25"/>
      <c r="M388" s="61">
        <f>J388</f>
        <v>235.827</v>
      </c>
      <c r="N388" s="19"/>
      <c r="O388" s="4"/>
      <c r="P388" s="4"/>
      <c r="Q388" s="215"/>
      <c r="R388" s="215"/>
      <c r="S388" s="222"/>
      <c r="T388" s="222"/>
      <c r="U388" s="222"/>
      <c r="V388" s="225"/>
      <c r="W388" s="228"/>
      <c r="X388" s="234"/>
      <c r="Y388" s="215"/>
      <c r="Z388" s="215"/>
    </row>
    <row r="389" spans="1:26" ht="37.5" x14ac:dyDescent="0.25">
      <c r="A389" s="92" t="s">
        <v>707</v>
      </c>
      <c r="B389" s="239"/>
      <c r="C389" s="99" t="s">
        <v>80</v>
      </c>
      <c r="D389" s="129" t="s">
        <v>39</v>
      </c>
      <c r="E389" s="129">
        <v>1</v>
      </c>
      <c r="F389" s="129">
        <v>1</v>
      </c>
      <c r="G389" s="260"/>
      <c r="H389" s="244"/>
      <c r="I389" s="86">
        <v>930.21</v>
      </c>
      <c r="J389" s="86">
        <v>930.21</v>
      </c>
      <c r="K389" s="202">
        <f t="shared" si="39"/>
        <v>0</v>
      </c>
      <c r="L389" s="25"/>
      <c r="M389" s="61">
        <f t="shared" ref="M389:M392" si="46">J389</f>
        <v>930.21</v>
      </c>
      <c r="N389" s="19"/>
      <c r="O389" s="4"/>
      <c r="P389" s="4"/>
      <c r="Q389" s="215"/>
      <c r="R389" s="215"/>
      <c r="S389" s="222"/>
      <c r="T389" s="222"/>
      <c r="U389" s="222"/>
      <c r="V389" s="225"/>
      <c r="W389" s="228"/>
      <c r="X389" s="234"/>
      <c r="Y389" s="215"/>
      <c r="Z389" s="215"/>
    </row>
    <row r="390" spans="1:26" ht="18.75" x14ac:dyDescent="0.3">
      <c r="A390" s="92" t="s">
        <v>708</v>
      </c>
      <c r="B390" s="239"/>
      <c r="C390" s="99" t="s">
        <v>64</v>
      </c>
      <c r="D390" s="129" t="s">
        <v>20</v>
      </c>
      <c r="E390" s="129">
        <v>5</v>
      </c>
      <c r="F390" s="129">
        <v>5</v>
      </c>
      <c r="G390" s="260"/>
      <c r="H390" s="244"/>
      <c r="I390" s="86">
        <v>163.11000000000001</v>
      </c>
      <c r="J390" s="154">
        <v>163.11000000000001</v>
      </c>
      <c r="K390" s="202">
        <f t="shared" si="39"/>
        <v>0</v>
      </c>
      <c r="L390" s="25"/>
      <c r="M390" s="61">
        <f t="shared" si="46"/>
        <v>163.11000000000001</v>
      </c>
      <c r="N390" s="19"/>
      <c r="O390" s="4"/>
      <c r="P390" s="4"/>
      <c r="Q390" s="215"/>
      <c r="R390" s="215"/>
      <c r="S390" s="222"/>
      <c r="T390" s="222"/>
      <c r="U390" s="222"/>
      <c r="V390" s="225"/>
      <c r="W390" s="228"/>
      <c r="X390" s="234"/>
      <c r="Y390" s="215"/>
      <c r="Z390" s="215"/>
    </row>
    <row r="391" spans="1:26" ht="18.75" x14ac:dyDescent="0.3">
      <c r="A391" s="92" t="s">
        <v>709</v>
      </c>
      <c r="B391" s="239"/>
      <c r="C391" s="102" t="s">
        <v>62</v>
      </c>
      <c r="D391" s="129" t="s">
        <v>20</v>
      </c>
      <c r="E391" s="129">
        <v>5</v>
      </c>
      <c r="F391" s="129">
        <v>5</v>
      </c>
      <c r="G391" s="260"/>
      <c r="H391" s="244"/>
      <c r="I391" s="61">
        <v>536.78499999999997</v>
      </c>
      <c r="J391" s="154">
        <v>550.88424999999995</v>
      </c>
      <c r="K391" s="202">
        <f t="shared" si="39"/>
        <v>14.099249999999984</v>
      </c>
      <c r="L391" s="25"/>
      <c r="M391" s="61">
        <f t="shared" si="46"/>
        <v>550.88424999999995</v>
      </c>
      <c r="N391" s="19"/>
      <c r="O391" s="4"/>
      <c r="P391" s="4"/>
      <c r="Q391" s="215"/>
      <c r="R391" s="215"/>
      <c r="S391" s="222"/>
      <c r="T391" s="222"/>
      <c r="U391" s="222"/>
      <c r="V391" s="225"/>
      <c r="W391" s="228"/>
      <c r="X391" s="234"/>
      <c r="Y391" s="215"/>
      <c r="Z391" s="215"/>
    </row>
    <row r="392" spans="1:26" ht="18.75" x14ac:dyDescent="0.3">
      <c r="A392" s="92" t="s">
        <v>710</v>
      </c>
      <c r="B392" s="239"/>
      <c r="C392" s="99" t="s">
        <v>81</v>
      </c>
      <c r="D392" s="129" t="s">
        <v>20</v>
      </c>
      <c r="E392" s="129">
        <v>27</v>
      </c>
      <c r="F392" s="129">
        <v>27</v>
      </c>
      <c r="G392" s="260"/>
      <c r="H392" s="244"/>
      <c r="I392" s="86">
        <v>45.872999999999998</v>
      </c>
      <c r="J392" s="154">
        <v>45.872999999999998</v>
      </c>
      <c r="K392" s="202">
        <f t="shared" si="39"/>
        <v>0</v>
      </c>
      <c r="L392" s="25"/>
      <c r="M392" s="61">
        <f t="shared" si="46"/>
        <v>45.872999999999998</v>
      </c>
      <c r="N392" s="19"/>
      <c r="O392" s="4"/>
      <c r="P392" s="4"/>
      <c r="Q392" s="215"/>
      <c r="R392" s="215"/>
      <c r="S392" s="222"/>
      <c r="T392" s="222"/>
      <c r="U392" s="222"/>
      <c r="V392" s="225"/>
      <c r="W392" s="228"/>
      <c r="X392" s="234"/>
      <c r="Y392" s="215"/>
      <c r="Z392" s="215"/>
    </row>
    <row r="393" spans="1:26" ht="18.75" x14ac:dyDescent="0.25">
      <c r="A393" s="91" t="s">
        <v>234</v>
      </c>
      <c r="B393" s="239"/>
      <c r="C393" s="100" t="s">
        <v>84</v>
      </c>
      <c r="D393" s="63"/>
      <c r="E393" s="84"/>
      <c r="F393" s="84"/>
      <c r="G393" s="260"/>
      <c r="H393" s="244"/>
      <c r="I393" s="153">
        <f>SUM(I394:I397)</f>
        <v>2944.4790000000003</v>
      </c>
      <c r="J393" s="153">
        <f>SUM(J394:J397)</f>
        <v>2944.4790000000003</v>
      </c>
      <c r="K393" s="202">
        <f t="shared" si="39"/>
        <v>0</v>
      </c>
      <c r="L393" s="25"/>
      <c r="M393" s="61"/>
      <c r="N393" s="19"/>
      <c r="O393" s="4"/>
      <c r="P393" s="4"/>
      <c r="Q393" s="215"/>
      <c r="R393" s="215"/>
      <c r="S393" s="222"/>
      <c r="T393" s="222"/>
      <c r="U393" s="222"/>
      <c r="V393" s="225"/>
      <c r="W393" s="228"/>
      <c r="X393" s="234"/>
      <c r="Y393" s="215"/>
      <c r="Z393" s="215"/>
    </row>
    <row r="394" spans="1:26" ht="37.5" x14ac:dyDescent="0.25">
      <c r="A394" s="92" t="s">
        <v>235</v>
      </c>
      <c r="B394" s="239"/>
      <c r="C394" s="99" t="s">
        <v>59</v>
      </c>
      <c r="D394" s="129" t="s">
        <v>20</v>
      </c>
      <c r="E394" s="129">
        <v>6</v>
      </c>
      <c r="F394" s="129">
        <v>6</v>
      </c>
      <c r="G394" s="260"/>
      <c r="H394" s="244"/>
      <c r="I394" s="86">
        <v>2339.94</v>
      </c>
      <c r="J394" s="86">
        <f>1949.95+389.99</f>
        <v>2339.94</v>
      </c>
      <c r="K394" s="202">
        <f t="shared" si="39"/>
        <v>0</v>
      </c>
      <c r="L394" s="25"/>
      <c r="M394" s="61">
        <f>J394</f>
        <v>2339.94</v>
      </c>
      <c r="N394" s="19"/>
      <c r="O394" s="4"/>
      <c r="P394" s="4"/>
      <c r="Q394" s="215"/>
      <c r="R394" s="215"/>
      <c r="S394" s="222"/>
      <c r="T394" s="222"/>
      <c r="U394" s="222"/>
      <c r="V394" s="225"/>
      <c r="W394" s="228"/>
      <c r="X394" s="234"/>
      <c r="Y394" s="215"/>
      <c r="Z394" s="215"/>
    </row>
    <row r="395" spans="1:26" ht="37.5" x14ac:dyDescent="0.3">
      <c r="A395" s="92" t="s">
        <v>236</v>
      </c>
      <c r="B395" s="239"/>
      <c r="C395" s="99" t="s">
        <v>61</v>
      </c>
      <c r="D395" s="129" t="s">
        <v>39</v>
      </c>
      <c r="E395" s="129">
        <v>6</v>
      </c>
      <c r="F395" s="129">
        <v>6</v>
      </c>
      <c r="G395" s="260"/>
      <c r="H395" s="244"/>
      <c r="I395" s="86">
        <v>587.29200000000003</v>
      </c>
      <c r="J395" s="154">
        <f>489.41+97.882</f>
        <v>587.29200000000003</v>
      </c>
      <c r="K395" s="202">
        <f t="shared" si="39"/>
        <v>0</v>
      </c>
      <c r="L395" s="25"/>
      <c r="M395" s="61">
        <f t="shared" ref="M395:M401" si="47">J395</f>
        <v>587.29200000000003</v>
      </c>
      <c r="N395" s="19"/>
      <c r="O395" s="4"/>
      <c r="P395" s="4"/>
      <c r="Q395" s="215"/>
      <c r="R395" s="215"/>
      <c r="S395" s="222"/>
      <c r="T395" s="222"/>
      <c r="U395" s="222"/>
      <c r="V395" s="225"/>
      <c r="W395" s="228"/>
      <c r="X395" s="234"/>
      <c r="Y395" s="215"/>
      <c r="Z395" s="215"/>
    </row>
    <row r="396" spans="1:26" ht="18.75" x14ac:dyDescent="0.3">
      <c r="A396" s="92" t="s">
        <v>237</v>
      </c>
      <c r="B396" s="239"/>
      <c r="C396" s="99" t="s">
        <v>81</v>
      </c>
      <c r="D396" s="129" t="s">
        <v>20</v>
      </c>
      <c r="E396" s="129">
        <v>3</v>
      </c>
      <c r="F396" s="129">
        <v>3</v>
      </c>
      <c r="G396" s="260"/>
      <c r="H396" s="244"/>
      <c r="I396" s="61">
        <v>5.0970000000000004</v>
      </c>
      <c r="J396" s="154">
        <v>5.0970000000000004</v>
      </c>
      <c r="K396" s="202">
        <f t="shared" si="39"/>
        <v>0</v>
      </c>
      <c r="L396" s="25"/>
      <c r="M396" s="61">
        <f t="shared" si="47"/>
        <v>5.0970000000000004</v>
      </c>
      <c r="N396" s="19"/>
      <c r="O396" s="4"/>
      <c r="P396" s="4"/>
      <c r="Q396" s="215"/>
      <c r="R396" s="215"/>
      <c r="S396" s="222"/>
      <c r="T396" s="222"/>
      <c r="U396" s="222"/>
      <c r="V396" s="225"/>
      <c r="W396" s="228"/>
      <c r="X396" s="234"/>
      <c r="Y396" s="215"/>
      <c r="Z396" s="215"/>
    </row>
    <row r="397" spans="1:26" ht="18.75" x14ac:dyDescent="0.3">
      <c r="A397" s="92" t="s">
        <v>238</v>
      </c>
      <c r="B397" s="239"/>
      <c r="C397" s="99" t="s">
        <v>398</v>
      </c>
      <c r="D397" s="138" t="s">
        <v>20</v>
      </c>
      <c r="E397" s="138">
        <v>6</v>
      </c>
      <c r="F397" s="138">
        <v>6</v>
      </c>
      <c r="G397" s="260"/>
      <c r="H397" s="244"/>
      <c r="I397" s="199">
        <v>12.15</v>
      </c>
      <c r="J397" s="154">
        <v>12.15</v>
      </c>
      <c r="K397" s="202">
        <f t="shared" ref="K397:K460" si="48">J397-I397</f>
        <v>0</v>
      </c>
      <c r="L397" s="25"/>
      <c r="M397" s="61">
        <f t="shared" si="47"/>
        <v>12.15</v>
      </c>
      <c r="N397" s="19"/>
      <c r="O397" s="4"/>
      <c r="P397" s="4"/>
      <c r="Q397" s="215"/>
      <c r="R397" s="215"/>
      <c r="S397" s="222"/>
      <c r="T397" s="222"/>
      <c r="U397" s="222"/>
      <c r="V397" s="225"/>
      <c r="W397" s="228"/>
      <c r="X397" s="234"/>
      <c r="Y397" s="215"/>
      <c r="Z397" s="215"/>
    </row>
    <row r="398" spans="1:26" ht="18.75" x14ac:dyDescent="0.25">
      <c r="A398" s="91" t="s">
        <v>239</v>
      </c>
      <c r="B398" s="239"/>
      <c r="C398" s="100" t="s">
        <v>85</v>
      </c>
      <c r="D398" s="129"/>
      <c r="E398" s="129"/>
      <c r="F398" s="129"/>
      <c r="G398" s="260"/>
      <c r="H398" s="244"/>
      <c r="I398" s="153">
        <f>SUM(I399:I405)</f>
        <v>13626.923000000001</v>
      </c>
      <c r="J398" s="153">
        <f>SUM(J399:J405)</f>
        <v>13655.121500000001</v>
      </c>
      <c r="K398" s="202">
        <f t="shared" si="48"/>
        <v>28.198500000000422</v>
      </c>
      <c r="L398" s="25"/>
      <c r="M398" s="61"/>
      <c r="N398" s="19"/>
      <c r="O398" s="4"/>
      <c r="P398" s="4"/>
      <c r="Q398" s="215"/>
      <c r="R398" s="215"/>
      <c r="S398" s="222"/>
      <c r="T398" s="222"/>
      <c r="U398" s="222"/>
      <c r="V398" s="225"/>
      <c r="W398" s="228"/>
      <c r="X398" s="234"/>
      <c r="Y398" s="215"/>
      <c r="Z398" s="215"/>
    </row>
    <row r="399" spans="1:26" ht="37.5" x14ac:dyDescent="0.25">
      <c r="A399" s="92" t="s">
        <v>240</v>
      </c>
      <c r="B399" s="239"/>
      <c r="C399" s="99" t="s">
        <v>59</v>
      </c>
      <c r="D399" s="129" t="s">
        <v>20</v>
      </c>
      <c r="E399" s="129">
        <v>20</v>
      </c>
      <c r="F399" s="129">
        <v>20</v>
      </c>
      <c r="G399" s="260"/>
      <c r="H399" s="244"/>
      <c r="I399" s="86">
        <v>7799.8</v>
      </c>
      <c r="J399" s="174">
        <v>7799.8</v>
      </c>
      <c r="K399" s="202">
        <f t="shared" si="48"/>
        <v>0</v>
      </c>
      <c r="L399" s="25"/>
      <c r="M399" s="61">
        <f t="shared" si="47"/>
        <v>7799.8</v>
      </c>
      <c r="N399" s="19"/>
      <c r="O399" s="4"/>
      <c r="P399" s="4"/>
      <c r="Q399" s="215"/>
      <c r="R399" s="215"/>
      <c r="S399" s="222"/>
      <c r="T399" s="222"/>
      <c r="U399" s="222"/>
      <c r="V399" s="225"/>
      <c r="W399" s="228"/>
      <c r="X399" s="234"/>
      <c r="Y399" s="215"/>
      <c r="Z399" s="215"/>
    </row>
    <row r="400" spans="1:26" ht="37.5" x14ac:dyDescent="0.3">
      <c r="A400" s="92" t="s">
        <v>241</v>
      </c>
      <c r="B400" s="239"/>
      <c r="C400" s="99" t="s">
        <v>61</v>
      </c>
      <c r="D400" s="129" t="s">
        <v>39</v>
      </c>
      <c r="E400" s="129">
        <v>20</v>
      </c>
      <c r="F400" s="129">
        <v>20</v>
      </c>
      <c r="G400" s="260"/>
      <c r="H400" s="244"/>
      <c r="I400" s="86">
        <v>1957.64</v>
      </c>
      <c r="J400" s="173">
        <v>1957.64</v>
      </c>
      <c r="K400" s="202">
        <f t="shared" si="48"/>
        <v>0</v>
      </c>
      <c r="L400" s="25"/>
      <c r="M400" s="61">
        <f t="shared" si="47"/>
        <v>1957.64</v>
      </c>
      <c r="N400" s="19"/>
      <c r="O400" s="4"/>
      <c r="P400" s="4"/>
      <c r="Q400" s="215"/>
      <c r="R400" s="215"/>
      <c r="S400" s="222"/>
      <c r="T400" s="222"/>
      <c r="U400" s="222"/>
      <c r="V400" s="225"/>
      <c r="W400" s="228"/>
      <c r="X400" s="234"/>
      <c r="Y400" s="215"/>
      <c r="Z400" s="215"/>
    </row>
    <row r="401" spans="1:26" ht="37.5" x14ac:dyDescent="0.3">
      <c r="A401" s="92" t="s">
        <v>442</v>
      </c>
      <c r="B401" s="239"/>
      <c r="C401" s="99" t="s">
        <v>60</v>
      </c>
      <c r="D401" s="129" t="s">
        <v>20</v>
      </c>
      <c r="E401" s="129">
        <v>2</v>
      </c>
      <c r="F401" s="129">
        <v>2</v>
      </c>
      <c r="G401" s="260"/>
      <c r="H401" s="244"/>
      <c r="I401" s="86">
        <f>235.827+235.827</f>
        <v>471.654</v>
      </c>
      <c r="J401" s="173">
        <f>235.827+235.827</f>
        <v>471.654</v>
      </c>
      <c r="K401" s="202">
        <f t="shared" si="48"/>
        <v>0</v>
      </c>
      <c r="L401" s="25"/>
      <c r="M401" s="61">
        <f t="shared" si="47"/>
        <v>471.654</v>
      </c>
      <c r="N401" s="19"/>
      <c r="O401" s="4"/>
      <c r="P401" s="4"/>
      <c r="Q401" s="215"/>
      <c r="R401" s="215"/>
      <c r="S401" s="222"/>
      <c r="T401" s="222"/>
      <c r="U401" s="222"/>
      <c r="V401" s="225"/>
      <c r="W401" s="228"/>
      <c r="X401" s="234"/>
      <c r="Y401" s="215"/>
      <c r="Z401" s="215"/>
    </row>
    <row r="402" spans="1:26" ht="37.5" x14ac:dyDescent="0.25">
      <c r="A402" s="92" t="s">
        <v>443</v>
      </c>
      <c r="B402" s="239"/>
      <c r="C402" s="99" t="s">
        <v>80</v>
      </c>
      <c r="D402" s="129" t="s">
        <v>39</v>
      </c>
      <c r="E402" s="129">
        <v>2</v>
      </c>
      <c r="F402" s="129">
        <v>2</v>
      </c>
      <c r="G402" s="260"/>
      <c r="H402" s="244"/>
      <c r="I402" s="86">
        <f>930.21+930.21</f>
        <v>1860.42</v>
      </c>
      <c r="J402" s="174">
        <v>1860.42</v>
      </c>
      <c r="K402" s="202">
        <f t="shared" si="48"/>
        <v>0</v>
      </c>
      <c r="L402" s="25"/>
      <c r="M402" s="19">
        <f>J402</f>
        <v>1860.42</v>
      </c>
      <c r="N402" s="19"/>
      <c r="O402" s="4"/>
      <c r="P402" s="4"/>
      <c r="Q402" s="215"/>
      <c r="R402" s="215"/>
      <c r="S402" s="222"/>
      <c r="T402" s="222"/>
      <c r="U402" s="222"/>
      <c r="V402" s="225"/>
      <c r="W402" s="228"/>
      <c r="X402" s="234"/>
      <c r="Y402" s="215"/>
      <c r="Z402" s="215"/>
    </row>
    <row r="403" spans="1:26" ht="18.75" x14ac:dyDescent="0.3">
      <c r="A403" s="92" t="s">
        <v>444</v>
      </c>
      <c r="B403" s="239"/>
      <c r="C403" s="99" t="s">
        <v>64</v>
      </c>
      <c r="D403" s="129" t="s">
        <v>20</v>
      </c>
      <c r="E403" s="129">
        <v>10</v>
      </c>
      <c r="F403" s="129">
        <v>10</v>
      </c>
      <c r="G403" s="260"/>
      <c r="H403" s="244"/>
      <c r="I403" s="154">
        <v>326.22000000000003</v>
      </c>
      <c r="J403" s="174">
        <v>326.22000000000003</v>
      </c>
      <c r="K403" s="202">
        <f t="shared" si="48"/>
        <v>0</v>
      </c>
      <c r="L403" s="25"/>
      <c r="M403" s="66">
        <f>J403</f>
        <v>326.22000000000003</v>
      </c>
      <c r="N403" s="19"/>
      <c r="O403" s="4"/>
      <c r="P403" s="4"/>
      <c r="Q403" s="215"/>
      <c r="R403" s="215"/>
      <c r="S403" s="222"/>
      <c r="T403" s="222"/>
      <c r="U403" s="222"/>
      <c r="V403" s="225"/>
      <c r="W403" s="228"/>
      <c r="X403" s="234"/>
      <c r="Y403" s="215"/>
      <c r="Z403" s="215"/>
    </row>
    <row r="404" spans="1:26" ht="18.75" x14ac:dyDescent="0.25">
      <c r="A404" s="92" t="s">
        <v>445</v>
      </c>
      <c r="B404" s="239"/>
      <c r="C404" s="102" t="s">
        <v>62</v>
      </c>
      <c r="D404" s="129" t="s">
        <v>20</v>
      </c>
      <c r="E404" s="129">
        <v>10</v>
      </c>
      <c r="F404" s="129">
        <v>10</v>
      </c>
      <c r="G404" s="260"/>
      <c r="H404" s="244"/>
      <c r="I404" s="86">
        <v>1073.57</v>
      </c>
      <c r="J404" s="174">
        <v>1101.7684999999999</v>
      </c>
      <c r="K404" s="202">
        <f t="shared" si="48"/>
        <v>28.198499999999967</v>
      </c>
      <c r="L404" s="25"/>
      <c r="M404" s="66">
        <f t="shared" ref="M404:M407" si="49">J404</f>
        <v>1101.7684999999999</v>
      </c>
      <c r="N404" s="19"/>
      <c r="O404" s="4"/>
      <c r="P404" s="4"/>
      <c r="Q404" s="215"/>
      <c r="R404" s="215"/>
      <c r="S404" s="222"/>
      <c r="T404" s="222"/>
      <c r="U404" s="222"/>
      <c r="V404" s="225"/>
      <c r="W404" s="228"/>
      <c r="X404" s="234"/>
      <c r="Y404" s="215"/>
      <c r="Z404" s="215"/>
    </row>
    <row r="405" spans="1:26" ht="18.75" x14ac:dyDescent="0.25">
      <c r="A405" s="92" t="s">
        <v>446</v>
      </c>
      <c r="B405" s="239"/>
      <c r="C405" s="99" t="s">
        <v>81</v>
      </c>
      <c r="D405" s="129" t="s">
        <v>20</v>
      </c>
      <c r="E405" s="129">
        <v>81</v>
      </c>
      <c r="F405" s="129">
        <v>81</v>
      </c>
      <c r="G405" s="260"/>
      <c r="H405" s="244"/>
      <c r="I405" s="174">
        <v>137.619</v>
      </c>
      <c r="J405" s="174">
        <v>137.619</v>
      </c>
      <c r="K405" s="202">
        <f t="shared" si="48"/>
        <v>0</v>
      </c>
      <c r="L405" s="25"/>
      <c r="M405" s="66">
        <f t="shared" si="49"/>
        <v>137.619</v>
      </c>
      <c r="N405" s="19"/>
      <c r="O405" s="4"/>
      <c r="P405" s="4"/>
      <c r="Q405" s="215"/>
      <c r="R405" s="215"/>
      <c r="S405" s="222"/>
      <c r="T405" s="222"/>
      <c r="U405" s="222"/>
      <c r="V405" s="225"/>
      <c r="W405" s="228"/>
      <c r="X405" s="234"/>
      <c r="Y405" s="215"/>
      <c r="Z405" s="215"/>
    </row>
    <row r="406" spans="1:26" ht="18.75" x14ac:dyDescent="0.25">
      <c r="A406" s="91" t="s">
        <v>242</v>
      </c>
      <c r="B406" s="239"/>
      <c r="C406" s="100" t="s">
        <v>373</v>
      </c>
      <c r="D406" s="129"/>
      <c r="E406" s="129"/>
      <c r="F406" s="129"/>
      <c r="G406" s="260"/>
      <c r="H406" s="244"/>
      <c r="I406" s="162">
        <f>SUM(I407:I415)</f>
        <v>5203.9439999999995</v>
      </c>
      <c r="J406" s="162">
        <f>SUM(J407:J415)</f>
        <v>5218.0433899999998</v>
      </c>
      <c r="K406" s="202">
        <f t="shared" si="48"/>
        <v>14.099390000000312</v>
      </c>
      <c r="L406" s="25"/>
      <c r="M406" s="66"/>
      <c r="N406" s="19"/>
      <c r="O406" s="4"/>
      <c r="P406" s="4"/>
      <c r="Q406" s="215"/>
      <c r="R406" s="215"/>
      <c r="S406" s="222"/>
      <c r="T406" s="222"/>
      <c r="U406" s="222"/>
      <c r="V406" s="225"/>
      <c r="W406" s="228"/>
      <c r="X406" s="234"/>
      <c r="Y406" s="215"/>
      <c r="Z406" s="215"/>
    </row>
    <row r="407" spans="1:26" ht="37.5" x14ac:dyDescent="0.25">
      <c r="A407" s="92" t="s">
        <v>243</v>
      </c>
      <c r="B407" s="239"/>
      <c r="C407" s="99" t="s">
        <v>59</v>
      </c>
      <c r="D407" s="129" t="s">
        <v>20</v>
      </c>
      <c r="E407" s="129">
        <v>6</v>
      </c>
      <c r="F407" s="129">
        <v>6</v>
      </c>
      <c r="G407" s="260"/>
      <c r="H407" s="244"/>
      <c r="I407" s="86">
        <v>2339.94</v>
      </c>
      <c r="J407" s="86">
        <v>2339.94</v>
      </c>
      <c r="K407" s="202">
        <f t="shared" si="48"/>
        <v>0</v>
      </c>
      <c r="L407" s="25"/>
      <c r="M407" s="19">
        <f t="shared" si="49"/>
        <v>2339.94</v>
      </c>
      <c r="N407" s="19"/>
      <c r="O407" s="4"/>
      <c r="P407" s="4"/>
      <c r="Q407" s="215"/>
      <c r="R407" s="215"/>
      <c r="S407" s="222"/>
      <c r="T407" s="222"/>
      <c r="U407" s="222"/>
      <c r="V407" s="225"/>
      <c r="W407" s="228"/>
      <c r="X407" s="234"/>
      <c r="Y407" s="215"/>
      <c r="Z407" s="215"/>
    </row>
    <row r="408" spans="1:26" ht="37.5" x14ac:dyDescent="0.25">
      <c r="A408" s="92" t="s">
        <v>244</v>
      </c>
      <c r="B408" s="239"/>
      <c r="C408" s="99" t="s">
        <v>61</v>
      </c>
      <c r="D408" s="129" t="s">
        <v>39</v>
      </c>
      <c r="E408" s="129">
        <v>6</v>
      </c>
      <c r="F408" s="129">
        <v>6</v>
      </c>
      <c r="G408" s="260"/>
      <c r="H408" s="244"/>
      <c r="I408" s="86">
        <v>587.29200000000003</v>
      </c>
      <c r="J408" s="86">
        <v>587.29200000000003</v>
      </c>
      <c r="K408" s="202">
        <f t="shared" si="48"/>
        <v>0</v>
      </c>
      <c r="L408" s="25"/>
      <c r="M408" s="61">
        <f>J408</f>
        <v>587.29200000000003</v>
      </c>
      <c r="N408" s="19"/>
      <c r="O408" s="4"/>
      <c r="P408" s="4"/>
      <c r="Q408" s="215"/>
      <c r="R408" s="215"/>
      <c r="S408" s="222"/>
      <c r="T408" s="222"/>
      <c r="U408" s="222"/>
      <c r="V408" s="225"/>
      <c r="W408" s="228"/>
      <c r="X408" s="234"/>
      <c r="Y408" s="215"/>
      <c r="Z408" s="215"/>
    </row>
    <row r="409" spans="1:26" ht="18.75" x14ac:dyDescent="0.3">
      <c r="A409" s="92" t="s">
        <v>355</v>
      </c>
      <c r="B409" s="239"/>
      <c r="C409" s="99" t="s">
        <v>63</v>
      </c>
      <c r="D409" s="141" t="s">
        <v>20</v>
      </c>
      <c r="E409" s="129">
        <v>6</v>
      </c>
      <c r="F409" s="129">
        <v>6</v>
      </c>
      <c r="G409" s="260"/>
      <c r="H409" s="244"/>
      <c r="I409" s="86">
        <v>219.744</v>
      </c>
      <c r="J409" s="154">
        <v>219.744</v>
      </c>
      <c r="K409" s="202">
        <f t="shared" si="48"/>
        <v>0</v>
      </c>
      <c r="L409" s="25"/>
      <c r="M409" s="61">
        <f t="shared" ref="M409:M412" si="50">J409</f>
        <v>219.744</v>
      </c>
      <c r="N409" s="19"/>
      <c r="O409" s="4"/>
      <c r="P409" s="4"/>
      <c r="Q409" s="215"/>
      <c r="R409" s="215"/>
      <c r="S409" s="222"/>
      <c r="T409" s="222"/>
      <c r="U409" s="222"/>
      <c r="V409" s="225"/>
      <c r="W409" s="228"/>
      <c r="X409" s="234"/>
      <c r="Y409" s="215"/>
      <c r="Z409" s="215"/>
    </row>
    <row r="410" spans="1:26" ht="18.75" x14ac:dyDescent="0.3">
      <c r="A410" s="92" t="s">
        <v>356</v>
      </c>
      <c r="B410" s="239"/>
      <c r="C410" s="99" t="s">
        <v>66</v>
      </c>
      <c r="D410" s="141" t="s">
        <v>20</v>
      </c>
      <c r="E410" s="129">
        <v>6</v>
      </c>
      <c r="F410" s="129">
        <v>6</v>
      </c>
      <c r="G410" s="260"/>
      <c r="H410" s="244"/>
      <c r="I410" s="61">
        <v>155.357</v>
      </c>
      <c r="J410" s="61">
        <v>155.35713999999999</v>
      </c>
      <c r="K410" s="202">
        <f t="shared" si="48"/>
        <v>1.3999999998759449E-4</v>
      </c>
      <c r="L410" s="25"/>
      <c r="M410" s="61">
        <f t="shared" si="50"/>
        <v>155.35713999999999</v>
      </c>
      <c r="N410" s="19"/>
      <c r="O410" s="4"/>
      <c r="P410" s="4"/>
      <c r="Q410" s="215"/>
      <c r="R410" s="215"/>
      <c r="S410" s="222"/>
      <c r="T410" s="222"/>
      <c r="U410" s="222"/>
      <c r="V410" s="225"/>
      <c r="W410" s="228"/>
      <c r="X410" s="234"/>
      <c r="Y410" s="215"/>
      <c r="Z410" s="215"/>
    </row>
    <row r="411" spans="1:26" ht="37.5" x14ac:dyDescent="0.25">
      <c r="A411" s="92" t="s">
        <v>357</v>
      </c>
      <c r="B411" s="239"/>
      <c r="C411" s="99" t="s">
        <v>60</v>
      </c>
      <c r="D411" s="129" t="s">
        <v>20</v>
      </c>
      <c r="E411" s="129">
        <v>1</v>
      </c>
      <c r="F411" s="129">
        <v>1</v>
      </c>
      <c r="G411" s="260"/>
      <c r="H411" s="244"/>
      <c r="I411" s="86">
        <v>235.827</v>
      </c>
      <c r="J411" s="86">
        <v>235.827</v>
      </c>
      <c r="K411" s="202">
        <f t="shared" si="48"/>
        <v>0</v>
      </c>
      <c r="L411" s="25"/>
      <c r="M411" s="61">
        <f t="shared" si="50"/>
        <v>235.827</v>
      </c>
      <c r="N411" s="19"/>
      <c r="O411" s="4"/>
      <c r="P411" s="4"/>
      <c r="Q411" s="215"/>
      <c r="R411" s="215"/>
      <c r="S411" s="222"/>
      <c r="T411" s="222"/>
      <c r="U411" s="222"/>
      <c r="V411" s="225"/>
      <c r="W411" s="228"/>
      <c r="X411" s="234"/>
      <c r="Y411" s="215"/>
      <c r="Z411" s="215"/>
    </row>
    <row r="412" spans="1:26" ht="37.5" x14ac:dyDescent="0.25">
      <c r="A412" s="92" t="s">
        <v>358</v>
      </c>
      <c r="B412" s="239"/>
      <c r="C412" s="99" t="s">
        <v>80</v>
      </c>
      <c r="D412" s="129" t="s">
        <v>39</v>
      </c>
      <c r="E412" s="129">
        <v>1</v>
      </c>
      <c r="F412" s="129">
        <v>1</v>
      </c>
      <c r="G412" s="260"/>
      <c r="H412" s="244"/>
      <c r="I412" s="86">
        <v>930.21</v>
      </c>
      <c r="J412" s="86">
        <v>930.21</v>
      </c>
      <c r="K412" s="202">
        <f t="shared" si="48"/>
        <v>0</v>
      </c>
      <c r="L412" s="25"/>
      <c r="M412" s="61">
        <f t="shared" si="50"/>
        <v>930.21</v>
      </c>
      <c r="N412" s="19"/>
      <c r="O412" s="4"/>
      <c r="P412" s="4"/>
      <c r="Q412" s="215"/>
      <c r="R412" s="215"/>
      <c r="S412" s="222"/>
      <c r="T412" s="222"/>
      <c r="U412" s="222"/>
      <c r="V412" s="225"/>
      <c r="W412" s="228"/>
      <c r="X412" s="234"/>
      <c r="Y412" s="215"/>
      <c r="Z412" s="215"/>
    </row>
    <row r="413" spans="1:26" ht="18.75" x14ac:dyDescent="0.3">
      <c r="A413" s="92" t="s">
        <v>359</v>
      </c>
      <c r="B413" s="239"/>
      <c r="C413" s="99" t="s">
        <v>64</v>
      </c>
      <c r="D413" s="129" t="s">
        <v>20</v>
      </c>
      <c r="E413" s="129">
        <v>5</v>
      </c>
      <c r="F413" s="129">
        <v>5</v>
      </c>
      <c r="G413" s="260"/>
      <c r="H413" s="244"/>
      <c r="I413" s="154">
        <v>163.11000000000001</v>
      </c>
      <c r="J413" s="86">
        <v>163.11000000000001</v>
      </c>
      <c r="K413" s="202">
        <f t="shared" si="48"/>
        <v>0</v>
      </c>
      <c r="L413" s="25"/>
      <c r="M413" s="61">
        <f>J413</f>
        <v>163.11000000000001</v>
      </c>
      <c r="N413" s="19"/>
      <c r="O413" s="4"/>
      <c r="P413" s="4"/>
      <c r="Q413" s="215"/>
      <c r="R413" s="215"/>
      <c r="S413" s="222"/>
      <c r="T413" s="222"/>
      <c r="U413" s="222"/>
      <c r="V413" s="225"/>
      <c r="W413" s="228"/>
      <c r="X413" s="234"/>
      <c r="Y413" s="215"/>
      <c r="Z413" s="215"/>
    </row>
    <row r="414" spans="1:26" ht="18.75" x14ac:dyDescent="0.3">
      <c r="A414" s="92" t="s">
        <v>360</v>
      </c>
      <c r="B414" s="239"/>
      <c r="C414" s="102" t="s">
        <v>62</v>
      </c>
      <c r="D414" s="129" t="s">
        <v>20</v>
      </c>
      <c r="E414" s="129">
        <v>5</v>
      </c>
      <c r="F414" s="129">
        <v>5</v>
      </c>
      <c r="G414" s="260"/>
      <c r="H414" s="244"/>
      <c r="I414" s="154">
        <v>536.78499999999997</v>
      </c>
      <c r="J414" s="86">
        <v>550.88424999999995</v>
      </c>
      <c r="K414" s="202">
        <f t="shared" si="48"/>
        <v>14.099249999999984</v>
      </c>
      <c r="L414" s="25"/>
      <c r="M414" s="61">
        <f t="shared" ref="M414:M415" si="51">J414</f>
        <v>550.88424999999995</v>
      </c>
      <c r="N414" s="19"/>
      <c r="O414" s="4"/>
      <c r="P414" s="4"/>
      <c r="Q414" s="215"/>
      <c r="R414" s="215"/>
      <c r="S414" s="222"/>
      <c r="T414" s="222"/>
      <c r="U414" s="222"/>
      <c r="V414" s="225"/>
      <c r="W414" s="228"/>
      <c r="X414" s="234"/>
      <c r="Y414" s="215"/>
      <c r="Z414" s="215"/>
    </row>
    <row r="415" spans="1:26" ht="18.75" x14ac:dyDescent="0.3">
      <c r="A415" s="92" t="s">
        <v>447</v>
      </c>
      <c r="B415" s="239"/>
      <c r="C415" s="99" t="s">
        <v>81</v>
      </c>
      <c r="D415" s="129" t="s">
        <v>20</v>
      </c>
      <c r="E415" s="129">
        <v>21</v>
      </c>
      <c r="F415" s="129">
        <v>21</v>
      </c>
      <c r="G415" s="260"/>
      <c r="H415" s="244"/>
      <c r="I415" s="154">
        <v>35.679000000000002</v>
      </c>
      <c r="J415" s="154">
        <v>35.679000000000002</v>
      </c>
      <c r="K415" s="202">
        <f t="shared" si="48"/>
        <v>0</v>
      </c>
      <c r="L415" s="25"/>
      <c r="M415" s="61">
        <f t="shared" si="51"/>
        <v>35.679000000000002</v>
      </c>
      <c r="N415" s="19"/>
      <c r="O415" s="4"/>
      <c r="P415" s="4"/>
      <c r="Q415" s="215"/>
      <c r="R415" s="215"/>
      <c r="S415" s="222"/>
      <c r="T415" s="222"/>
      <c r="U415" s="222"/>
      <c r="V415" s="225"/>
      <c r="W415" s="228"/>
      <c r="X415" s="234"/>
      <c r="Y415" s="215"/>
      <c r="Z415" s="215"/>
    </row>
    <row r="416" spans="1:26" ht="18.75" x14ac:dyDescent="0.3">
      <c r="A416" s="91" t="s">
        <v>245</v>
      </c>
      <c r="B416" s="239"/>
      <c r="C416" s="100" t="s">
        <v>86</v>
      </c>
      <c r="D416" s="125"/>
      <c r="E416" s="84"/>
      <c r="F416" s="84"/>
      <c r="G416" s="260"/>
      <c r="H416" s="244"/>
      <c r="I416" s="163">
        <f>SUM(I417:I421)</f>
        <v>1871.0289999999998</v>
      </c>
      <c r="J416" s="163">
        <f>SUM(J417:J421)</f>
        <v>1885.12825</v>
      </c>
      <c r="K416" s="202">
        <f t="shared" si="48"/>
        <v>14.099250000000211</v>
      </c>
      <c r="L416" s="25"/>
      <c r="M416" s="61"/>
      <c r="N416" s="19"/>
      <c r="O416" s="4"/>
      <c r="P416" s="4"/>
      <c r="Q416" s="215"/>
      <c r="R416" s="215"/>
      <c r="S416" s="222"/>
      <c r="T416" s="222"/>
      <c r="U416" s="222"/>
      <c r="V416" s="225"/>
      <c r="W416" s="228"/>
      <c r="X416" s="234"/>
      <c r="Y416" s="215"/>
      <c r="Z416" s="215"/>
    </row>
    <row r="417" spans="1:26" ht="37.5" x14ac:dyDescent="0.25">
      <c r="A417" s="92" t="s">
        <v>246</v>
      </c>
      <c r="B417" s="239"/>
      <c r="C417" s="99" t="s">
        <v>60</v>
      </c>
      <c r="D417" s="129" t="s">
        <v>20</v>
      </c>
      <c r="E417" s="129">
        <v>1</v>
      </c>
      <c r="F417" s="129">
        <v>1</v>
      </c>
      <c r="G417" s="260"/>
      <c r="H417" s="244"/>
      <c r="I417" s="86">
        <v>235.827</v>
      </c>
      <c r="J417" s="86">
        <v>235.827</v>
      </c>
      <c r="K417" s="202">
        <f t="shared" si="48"/>
        <v>0</v>
      </c>
      <c r="L417" s="25"/>
      <c r="M417" s="61">
        <f>J417</f>
        <v>235.827</v>
      </c>
      <c r="N417" s="19"/>
      <c r="O417" s="4"/>
      <c r="P417" s="4"/>
      <c r="Q417" s="215"/>
      <c r="R417" s="215"/>
      <c r="S417" s="222"/>
      <c r="T417" s="222"/>
      <c r="U417" s="222"/>
      <c r="V417" s="225"/>
      <c r="W417" s="228"/>
      <c r="X417" s="234"/>
      <c r="Y417" s="215"/>
      <c r="Z417" s="215"/>
    </row>
    <row r="418" spans="1:26" ht="37.5" x14ac:dyDescent="0.25">
      <c r="A418" s="92" t="s">
        <v>448</v>
      </c>
      <c r="B418" s="239"/>
      <c r="C418" s="99" t="s">
        <v>80</v>
      </c>
      <c r="D418" s="129" t="s">
        <v>39</v>
      </c>
      <c r="E418" s="129">
        <v>1</v>
      </c>
      <c r="F418" s="129">
        <v>1</v>
      </c>
      <c r="G418" s="260"/>
      <c r="H418" s="244"/>
      <c r="I418" s="86">
        <v>930.21</v>
      </c>
      <c r="J418" s="86">
        <v>930.21</v>
      </c>
      <c r="K418" s="202">
        <f t="shared" si="48"/>
        <v>0</v>
      </c>
      <c r="L418" s="25"/>
      <c r="M418" s="61">
        <f>J418</f>
        <v>930.21</v>
      </c>
      <c r="N418" s="19"/>
      <c r="O418" s="4"/>
      <c r="P418" s="4"/>
      <c r="Q418" s="215"/>
      <c r="R418" s="215"/>
      <c r="S418" s="222"/>
      <c r="T418" s="222"/>
      <c r="U418" s="222"/>
      <c r="V418" s="225"/>
      <c r="W418" s="228"/>
      <c r="X418" s="234"/>
      <c r="Y418" s="215"/>
      <c r="Z418" s="215"/>
    </row>
    <row r="419" spans="1:26" ht="18.75" x14ac:dyDescent="0.3">
      <c r="A419" s="92" t="s">
        <v>449</v>
      </c>
      <c r="B419" s="239"/>
      <c r="C419" s="99" t="s">
        <v>64</v>
      </c>
      <c r="D419" s="129" t="s">
        <v>20</v>
      </c>
      <c r="E419" s="129">
        <v>5</v>
      </c>
      <c r="F419" s="129">
        <v>5</v>
      </c>
      <c r="G419" s="260"/>
      <c r="H419" s="244"/>
      <c r="I419" s="154">
        <v>163.11000000000001</v>
      </c>
      <c r="J419" s="86">
        <v>163.11000000000001</v>
      </c>
      <c r="K419" s="202">
        <f t="shared" si="48"/>
        <v>0</v>
      </c>
      <c r="L419" s="25"/>
      <c r="M419" s="61">
        <f t="shared" ref="M419:M421" si="52">J419</f>
        <v>163.11000000000001</v>
      </c>
      <c r="N419" s="19"/>
      <c r="O419" s="4"/>
      <c r="P419" s="4"/>
      <c r="Q419" s="215"/>
      <c r="R419" s="215"/>
      <c r="S419" s="222"/>
      <c r="T419" s="222"/>
      <c r="U419" s="222"/>
      <c r="V419" s="225"/>
      <c r="W419" s="228"/>
      <c r="X419" s="234"/>
      <c r="Y419" s="215"/>
      <c r="Z419" s="215"/>
    </row>
    <row r="420" spans="1:26" ht="18.75" x14ac:dyDescent="0.3">
      <c r="A420" s="92" t="s">
        <v>450</v>
      </c>
      <c r="B420" s="239"/>
      <c r="C420" s="102" t="s">
        <v>62</v>
      </c>
      <c r="D420" s="129" t="s">
        <v>20</v>
      </c>
      <c r="E420" s="129">
        <v>5</v>
      </c>
      <c r="F420" s="129">
        <v>5</v>
      </c>
      <c r="G420" s="260"/>
      <c r="H420" s="244"/>
      <c r="I420" s="154">
        <v>536.78499999999997</v>
      </c>
      <c r="J420" s="86">
        <v>550.88424999999995</v>
      </c>
      <c r="K420" s="202">
        <f t="shared" si="48"/>
        <v>14.099249999999984</v>
      </c>
      <c r="L420" s="25"/>
      <c r="M420" s="61">
        <f t="shared" si="52"/>
        <v>550.88424999999995</v>
      </c>
      <c r="N420" s="19"/>
      <c r="O420" s="4"/>
      <c r="P420" s="4"/>
      <c r="Q420" s="215"/>
      <c r="R420" s="215"/>
      <c r="S420" s="222"/>
      <c r="T420" s="222"/>
      <c r="U420" s="222"/>
      <c r="V420" s="225"/>
      <c r="W420" s="228"/>
      <c r="X420" s="234"/>
      <c r="Y420" s="215"/>
      <c r="Z420" s="215"/>
    </row>
    <row r="421" spans="1:26" ht="18.75" x14ac:dyDescent="0.3">
      <c r="A421" s="92" t="s">
        <v>451</v>
      </c>
      <c r="B421" s="239"/>
      <c r="C421" s="99" t="s">
        <v>81</v>
      </c>
      <c r="D421" s="129" t="s">
        <v>20</v>
      </c>
      <c r="E421" s="129">
        <v>3</v>
      </c>
      <c r="F421" s="129">
        <v>3</v>
      </c>
      <c r="G421" s="260"/>
      <c r="H421" s="244"/>
      <c r="I421" s="154">
        <v>5.0970000000000004</v>
      </c>
      <c r="J421" s="86">
        <v>5.0970000000000004</v>
      </c>
      <c r="K421" s="202">
        <f t="shared" si="48"/>
        <v>0</v>
      </c>
      <c r="L421" s="25"/>
      <c r="M421" s="61">
        <f t="shared" si="52"/>
        <v>5.0970000000000004</v>
      </c>
      <c r="N421" s="19"/>
      <c r="O421" s="4"/>
      <c r="P421" s="4"/>
      <c r="Q421" s="215"/>
      <c r="R421" s="215"/>
      <c r="S421" s="222"/>
      <c r="T421" s="222"/>
      <c r="U421" s="222"/>
      <c r="V421" s="225"/>
      <c r="W421" s="228"/>
      <c r="X421" s="234"/>
      <c r="Y421" s="215"/>
      <c r="Z421" s="215"/>
    </row>
    <row r="422" spans="1:26" ht="18.75" x14ac:dyDescent="0.3">
      <c r="A422" s="91" t="s">
        <v>247</v>
      </c>
      <c r="B422" s="239"/>
      <c r="C422" s="100" t="s">
        <v>87</v>
      </c>
      <c r="D422" s="125"/>
      <c r="E422" s="84"/>
      <c r="F422" s="84"/>
      <c r="G422" s="260"/>
      <c r="H422" s="244"/>
      <c r="I422" s="162">
        <f>SUM(I423:I429)</f>
        <v>4828.8429999999998</v>
      </c>
      <c r="J422" s="162">
        <f>SUM(J423:J429)</f>
        <v>4842.9422500000001</v>
      </c>
      <c r="K422" s="202">
        <f t="shared" si="48"/>
        <v>14.099250000000211</v>
      </c>
      <c r="L422" s="25"/>
      <c r="M422" s="61"/>
      <c r="N422" s="19"/>
      <c r="O422" s="4"/>
      <c r="P422" s="4"/>
      <c r="Q422" s="215"/>
      <c r="R422" s="215"/>
      <c r="S422" s="222"/>
      <c r="T422" s="222"/>
      <c r="U422" s="222"/>
      <c r="V422" s="225"/>
      <c r="W422" s="228"/>
      <c r="X422" s="234"/>
      <c r="Y422" s="215"/>
      <c r="Z422" s="215"/>
    </row>
    <row r="423" spans="1:26" ht="37.5" x14ac:dyDescent="0.25">
      <c r="A423" s="92" t="s">
        <v>248</v>
      </c>
      <c r="B423" s="239"/>
      <c r="C423" s="99" t="s">
        <v>59</v>
      </c>
      <c r="D423" s="129" t="s">
        <v>20</v>
      </c>
      <c r="E423" s="129">
        <v>6</v>
      </c>
      <c r="F423" s="129">
        <v>6</v>
      </c>
      <c r="G423" s="260"/>
      <c r="H423" s="244"/>
      <c r="I423" s="86">
        <v>2339.94</v>
      </c>
      <c r="J423" s="86">
        <v>2339.94</v>
      </c>
      <c r="K423" s="202">
        <f t="shared" si="48"/>
        <v>0</v>
      </c>
      <c r="L423" s="25"/>
      <c r="M423" s="61">
        <f>J423</f>
        <v>2339.94</v>
      </c>
      <c r="N423" s="19"/>
      <c r="O423" s="4"/>
      <c r="P423" s="4"/>
      <c r="Q423" s="215"/>
      <c r="R423" s="215"/>
      <c r="S423" s="222"/>
      <c r="T423" s="222"/>
      <c r="U423" s="222"/>
      <c r="V423" s="225"/>
      <c r="W423" s="228"/>
      <c r="X423" s="234"/>
      <c r="Y423" s="215"/>
      <c r="Z423" s="215"/>
    </row>
    <row r="424" spans="1:26" ht="37.5" x14ac:dyDescent="0.25">
      <c r="A424" s="92" t="s">
        <v>249</v>
      </c>
      <c r="B424" s="239"/>
      <c r="C424" s="99" t="s">
        <v>61</v>
      </c>
      <c r="D424" s="129" t="s">
        <v>39</v>
      </c>
      <c r="E424" s="129">
        <v>6</v>
      </c>
      <c r="F424" s="129">
        <v>6</v>
      </c>
      <c r="G424" s="260"/>
      <c r="H424" s="244"/>
      <c r="I424" s="86">
        <v>587.29200000000003</v>
      </c>
      <c r="J424" s="86">
        <v>587.29200000000003</v>
      </c>
      <c r="K424" s="202">
        <f t="shared" si="48"/>
        <v>0</v>
      </c>
      <c r="L424" s="25"/>
      <c r="M424" s="61">
        <f t="shared" ref="M424:M429" si="53">J424</f>
        <v>587.29200000000003</v>
      </c>
      <c r="N424" s="19"/>
      <c r="O424" s="4"/>
      <c r="P424" s="4"/>
      <c r="Q424" s="215"/>
      <c r="R424" s="215"/>
      <c r="S424" s="222"/>
      <c r="T424" s="222"/>
      <c r="U424" s="222"/>
      <c r="V424" s="225"/>
      <c r="W424" s="228"/>
      <c r="X424" s="234"/>
      <c r="Y424" s="215"/>
      <c r="Z424" s="215"/>
    </row>
    <row r="425" spans="1:26" ht="37.5" x14ac:dyDescent="0.25">
      <c r="A425" s="92" t="s">
        <v>250</v>
      </c>
      <c r="B425" s="239"/>
      <c r="C425" s="99" t="s">
        <v>60</v>
      </c>
      <c r="D425" s="129" t="s">
        <v>20</v>
      </c>
      <c r="E425" s="129">
        <v>1</v>
      </c>
      <c r="F425" s="129">
        <v>1</v>
      </c>
      <c r="G425" s="260"/>
      <c r="H425" s="244"/>
      <c r="I425" s="86">
        <v>235.827</v>
      </c>
      <c r="J425" s="86">
        <v>235.827</v>
      </c>
      <c r="K425" s="202">
        <f t="shared" si="48"/>
        <v>0</v>
      </c>
      <c r="L425" s="25"/>
      <c r="M425" s="61">
        <f t="shared" si="53"/>
        <v>235.827</v>
      </c>
      <c r="N425" s="19"/>
      <c r="O425" s="4"/>
      <c r="P425" s="4"/>
      <c r="Q425" s="215"/>
      <c r="R425" s="215"/>
      <c r="S425" s="222"/>
      <c r="T425" s="222"/>
      <c r="U425" s="222"/>
      <c r="V425" s="225"/>
      <c r="W425" s="228"/>
      <c r="X425" s="234"/>
      <c r="Y425" s="215"/>
      <c r="Z425" s="215"/>
    </row>
    <row r="426" spans="1:26" ht="37.5" x14ac:dyDescent="0.25">
      <c r="A426" s="92" t="s">
        <v>251</v>
      </c>
      <c r="B426" s="239"/>
      <c r="C426" s="99" t="s">
        <v>80</v>
      </c>
      <c r="D426" s="129" t="s">
        <v>39</v>
      </c>
      <c r="E426" s="129">
        <v>1</v>
      </c>
      <c r="F426" s="129">
        <v>1</v>
      </c>
      <c r="G426" s="260"/>
      <c r="H426" s="244"/>
      <c r="I426" s="86">
        <v>930.21</v>
      </c>
      <c r="J426" s="86">
        <v>930.21</v>
      </c>
      <c r="K426" s="202">
        <f t="shared" si="48"/>
        <v>0</v>
      </c>
      <c r="L426" s="25"/>
      <c r="M426" s="61">
        <f t="shared" si="53"/>
        <v>930.21</v>
      </c>
      <c r="N426" s="19"/>
      <c r="O426" s="4"/>
      <c r="P426" s="4"/>
      <c r="Q426" s="215"/>
      <c r="R426" s="215"/>
      <c r="S426" s="222"/>
      <c r="T426" s="222"/>
      <c r="U426" s="222"/>
      <c r="V426" s="225"/>
      <c r="W426" s="228"/>
      <c r="X426" s="234"/>
      <c r="Y426" s="215"/>
      <c r="Z426" s="215"/>
    </row>
    <row r="427" spans="1:26" ht="18.75" x14ac:dyDescent="0.3">
      <c r="A427" s="92" t="s">
        <v>452</v>
      </c>
      <c r="B427" s="239"/>
      <c r="C427" s="99" t="s">
        <v>64</v>
      </c>
      <c r="D427" s="129" t="s">
        <v>20</v>
      </c>
      <c r="E427" s="129">
        <v>5</v>
      </c>
      <c r="F427" s="129">
        <v>5</v>
      </c>
      <c r="G427" s="260"/>
      <c r="H427" s="244"/>
      <c r="I427" s="154">
        <v>163.11000000000001</v>
      </c>
      <c r="J427" s="86">
        <v>163.11000000000001</v>
      </c>
      <c r="K427" s="202">
        <f t="shared" si="48"/>
        <v>0</v>
      </c>
      <c r="L427" s="25"/>
      <c r="M427" s="61">
        <f t="shared" si="53"/>
        <v>163.11000000000001</v>
      </c>
      <c r="N427" s="19"/>
      <c r="O427" s="4"/>
      <c r="P427" s="4"/>
      <c r="Q427" s="215"/>
      <c r="R427" s="215"/>
      <c r="S427" s="222"/>
      <c r="T427" s="222"/>
      <c r="U427" s="222"/>
      <c r="V427" s="225"/>
      <c r="W427" s="228"/>
      <c r="X427" s="234"/>
      <c r="Y427" s="215"/>
      <c r="Z427" s="215"/>
    </row>
    <row r="428" spans="1:26" ht="18.75" x14ac:dyDescent="0.25">
      <c r="A428" s="92" t="s">
        <v>453</v>
      </c>
      <c r="B428" s="239"/>
      <c r="C428" s="102" t="s">
        <v>62</v>
      </c>
      <c r="D428" s="129" t="s">
        <v>20</v>
      </c>
      <c r="E428" s="129">
        <v>5</v>
      </c>
      <c r="F428" s="129">
        <v>5</v>
      </c>
      <c r="G428" s="260"/>
      <c r="H428" s="244"/>
      <c r="I428" s="86">
        <v>536.78499999999997</v>
      </c>
      <c r="J428" s="86">
        <v>550.88424999999995</v>
      </c>
      <c r="K428" s="202">
        <f t="shared" si="48"/>
        <v>14.099249999999984</v>
      </c>
      <c r="L428" s="25"/>
      <c r="M428" s="61">
        <f t="shared" si="53"/>
        <v>550.88424999999995</v>
      </c>
      <c r="N428" s="19"/>
      <c r="O428" s="4"/>
      <c r="P428" s="4"/>
      <c r="Q428" s="215"/>
      <c r="R428" s="215"/>
      <c r="S428" s="222"/>
      <c r="T428" s="222"/>
      <c r="U428" s="222"/>
      <c r="V428" s="225"/>
      <c r="W428" s="228"/>
      <c r="X428" s="234"/>
      <c r="Y428" s="215"/>
      <c r="Z428" s="215"/>
    </row>
    <row r="429" spans="1:26" ht="18.75" x14ac:dyDescent="0.3">
      <c r="A429" s="92" t="s">
        <v>454</v>
      </c>
      <c r="B429" s="239"/>
      <c r="C429" s="99" t="s">
        <v>81</v>
      </c>
      <c r="D429" s="129" t="s">
        <v>20</v>
      </c>
      <c r="E429" s="129">
        <v>21</v>
      </c>
      <c r="F429" s="129">
        <v>21</v>
      </c>
      <c r="G429" s="260"/>
      <c r="H429" s="244"/>
      <c r="I429" s="154">
        <v>35.679000000000002</v>
      </c>
      <c r="J429" s="86">
        <v>35.679000000000002</v>
      </c>
      <c r="K429" s="202">
        <f t="shared" si="48"/>
        <v>0</v>
      </c>
      <c r="L429" s="25"/>
      <c r="M429" s="61">
        <f t="shared" si="53"/>
        <v>35.679000000000002</v>
      </c>
      <c r="N429" s="19"/>
      <c r="O429" s="4"/>
      <c r="P429" s="4"/>
      <c r="Q429" s="215"/>
      <c r="R429" s="215"/>
      <c r="S429" s="222"/>
      <c r="T429" s="222"/>
      <c r="U429" s="222"/>
      <c r="V429" s="225"/>
      <c r="W429" s="228"/>
      <c r="X429" s="234"/>
      <c r="Y429" s="215"/>
      <c r="Z429" s="215"/>
    </row>
    <row r="430" spans="1:26" ht="18.75" x14ac:dyDescent="0.3">
      <c r="A430" s="91" t="s">
        <v>252</v>
      </c>
      <c r="B430" s="239"/>
      <c r="C430" s="100" t="s">
        <v>88</v>
      </c>
      <c r="D430" s="125"/>
      <c r="E430" s="84"/>
      <c r="F430" s="84"/>
      <c r="G430" s="260"/>
      <c r="H430" s="244"/>
      <c r="I430" s="162">
        <f>SUM(I431:I439)</f>
        <v>5198.8469999999998</v>
      </c>
      <c r="J430" s="162">
        <f>SUM(J431:J439)</f>
        <v>5212.9463999999998</v>
      </c>
      <c r="K430" s="202">
        <f t="shared" si="48"/>
        <v>14.09940000000006</v>
      </c>
      <c r="L430" s="25"/>
      <c r="M430" s="61"/>
      <c r="N430" s="19"/>
      <c r="O430" s="4"/>
      <c r="P430" s="4"/>
      <c r="Q430" s="215"/>
      <c r="R430" s="215"/>
      <c r="S430" s="222"/>
      <c r="T430" s="222"/>
      <c r="U430" s="222"/>
      <c r="V430" s="225"/>
      <c r="W430" s="228"/>
      <c r="X430" s="234"/>
      <c r="Y430" s="215"/>
      <c r="Z430" s="215"/>
    </row>
    <row r="431" spans="1:26" ht="37.5" x14ac:dyDescent="0.25">
      <c r="A431" s="92" t="s">
        <v>253</v>
      </c>
      <c r="B431" s="239"/>
      <c r="C431" s="99" t="s">
        <v>59</v>
      </c>
      <c r="D431" s="129" t="s">
        <v>20</v>
      </c>
      <c r="E431" s="129">
        <v>6</v>
      </c>
      <c r="F431" s="129">
        <v>6</v>
      </c>
      <c r="G431" s="260"/>
      <c r="H431" s="244"/>
      <c r="I431" s="86">
        <v>2339.94</v>
      </c>
      <c r="J431" s="86">
        <v>2339.94</v>
      </c>
      <c r="K431" s="202">
        <f t="shared" si="48"/>
        <v>0</v>
      </c>
      <c r="L431" s="25"/>
      <c r="M431" s="19">
        <f>J431</f>
        <v>2339.94</v>
      </c>
      <c r="N431" s="19"/>
      <c r="O431" s="4"/>
      <c r="P431" s="4"/>
      <c r="Q431" s="215"/>
      <c r="R431" s="215"/>
      <c r="S431" s="222"/>
      <c r="T431" s="222"/>
      <c r="U431" s="222"/>
      <c r="V431" s="225"/>
      <c r="W431" s="228"/>
      <c r="X431" s="234"/>
      <c r="Y431" s="215"/>
      <c r="Z431" s="215"/>
    </row>
    <row r="432" spans="1:26" ht="37.5" x14ac:dyDescent="0.25">
      <c r="A432" s="92" t="s">
        <v>254</v>
      </c>
      <c r="B432" s="239"/>
      <c r="C432" s="99" t="s">
        <v>61</v>
      </c>
      <c r="D432" s="129" t="s">
        <v>39</v>
      </c>
      <c r="E432" s="129">
        <v>6</v>
      </c>
      <c r="F432" s="129">
        <v>6</v>
      </c>
      <c r="G432" s="260"/>
      <c r="H432" s="244"/>
      <c r="I432" s="86">
        <v>587.29200000000003</v>
      </c>
      <c r="J432" s="86">
        <v>587.29200000000003</v>
      </c>
      <c r="K432" s="202">
        <f t="shared" si="48"/>
        <v>0</v>
      </c>
      <c r="L432" s="25"/>
      <c r="M432" s="19">
        <f t="shared" ref="M432:M435" si="54">J432</f>
        <v>587.29200000000003</v>
      </c>
      <c r="N432" s="19"/>
      <c r="O432" s="4"/>
      <c r="P432" s="4"/>
      <c r="Q432" s="215"/>
      <c r="R432" s="215"/>
      <c r="S432" s="222"/>
      <c r="T432" s="222"/>
      <c r="U432" s="222"/>
      <c r="V432" s="225"/>
      <c r="W432" s="228"/>
      <c r="X432" s="234"/>
      <c r="Y432" s="215"/>
      <c r="Z432" s="215"/>
    </row>
    <row r="433" spans="1:26" ht="18.75" x14ac:dyDescent="0.3">
      <c r="A433" s="92" t="s">
        <v>255</v>
      </c>
      <c r="B433" s="239"/>
      <c r="C433" s="99" t="s">
        <v>63</v>
      </c>
      <c r="D433" s="141" t="s">
        <v>20</v>
      </c>
      <c r="E433" s="129">
        <v>6</v>
      </c>
      <c r="F433" s="129">
        <v>6</v>
      </c>
      <c r="G433" s="260"/>
      <c r="H433" s="244"/>
      <c r="I433" s="154">
        <v>219.744</v>
      </c>
      <c r="J433" s="86">
        <v>219.744</v>
      </c>
      <c r="K433" s="202">
        <f t="shared" si="48"/>
        <v>0</v>
      </c>
      <c r="L433" s="25"/>
      <c r="M433" s="19">
        <f t="shared" si="54"/>
        <v>219.744</v>
      </c>
      <c r="N433" s="19"/>
      <c r="O433" s="4"/>
      <c r="P433" s="4"/>
      <c r="Q433" s="215"/>
      <c r="R433" s="215"/>
      <c r="S433" s="222"/>
      <c r="T433" s="222"/>
      <c r="U433" s="222"/>
      <c r="V433" s="225"/>
      <c r="W433" s="228"/>
      <c r="X433" s="234"/>
      <c r="Y433" s="215"/>
      <c r="Z433" s="215"/>
    </row>
    <row r="434" spans="1:26" ht="18.75" x14ac:dyDescent="0.3">
      <c r="A434" s="92" t="s">
        <v>256</v>
      </c>
      <c r="B434" s="239"/>
      <c r="C434" s="99" t="s">
        <v>66</v>
      </c>
      <c r="D434" s="141" t="s">
        <v>20</v>
      </c>
      <c r="E434" s="129">
        <v>6</v>
      </c>
      <c r="F434" s="129">
        <v>6</v>
      </c>
      <c r="G434" s="260"/>
      <c r="H434" s="244"/>
      <c r="I434" s="85">
        <v>155.357</v>
      </c>
      <c r="J434" s="61">
        <v>155.35714999999999</v>
      </c>
      <c r="K434" s="202">
        <f t="shared" si="48"/>
        <v>1.4999999999076863E-4</v>
      </c>
      <c r="L434" s="25"/>
      <c r="M434" s="19">
        <f t="shared" si="54"/>
        <v>155.35714999999999</v>
      </c>
      <c r="N434" s="19"/>
      <c r="O434" s="4"/>
      <c r="P434" s="4"/>
      <c r="Q434" s="215"/>
      <c r="R434" s="215"/>
      <c r="S434" s="222"/>
      <c r="T434" s="222"/>
      <c r="U434" s="222"/>
      <c r="V434" s="225"/>
      <c r="W434" s="228"/>
      <c r="X434" s="234"/>
      <c r="Y434" s="215"/>
      <c r="Z434" s="215"/>
    </row>
    <row r="435" spans="1:26" ht="37.5" x14ac:dyDescent="0.25">
      <c r="A435" s="92" t="s">
        <v>455</v>
      </c>
      <c r="B435" s="239"/>
      <c r="C435" s="99" t="s">
        <v>60</v>
      </c>
      <c r="D435" s="129" t="s">
        <v>20</v>
      </c>
      <c r="E435" s="129">
        <v>1</v>
      </c>
      <c r="F435" s="129">
        <v>1</v>
      </c>
      <c r="G435" s="260"/>
      <c r="H435" s="244"/>
      <c r="I435" s="86">
        <v>235.827</v>
      </c>
      <c r="J435" s="86">
        <v>235.827</v>
      </c>
      <c r="K435" s="202">
        <f t="shared" si="48"/>
        <v>0</v>
      </c>
      <c r="L435" s="25"/>
      <c r="M435" s="19">
        <f t="shared" si="54"/>
        <v>235.827</v>
      </c>
      <c r="N435" s="19"/>
      <c r="O435" s="4"/>
      <c r="P435" s="4"/>
      <c r="Q435" s="215"/>
      <c r="R435" s="215"/>
      <c r="S435" s="222"/>
      <c r="T435" s="222"/>
      <c r="U435" s="222"/>
      <c r="V435" s="225"/>
      <c r="W435" s="228"/>
      <c r="X435" s="234"/>
      <c r="Y435" s="215"/>
      <c r="Z435" s="215"/>
    </row>
    <row r="436" spans="1:26" ht="37.5" x14ac:dyDescent="0.25">
      <c r="A436" s="92" t="s">
        <v>711</v>
      </c>
      <c r="B436" s="239"/>
      <c r="C436" s="99" t="s">
        <v>80</v>
      </c>
      <c r="D436" s="129" t="s">
        <v>39</v>
      </c>
      <c r="E436" s="129">
        <v>1</v>
      </c>
      <c r="F436" s="129">
        <v>1</v>
      </c>
      <c r="G436" s="260"/>
      <c r="H436" s="244"/>
      <c r="I436" s="86">
        <v>930.21</v>
      </c>
      <c r="J436" s="86">
        <v>930.21</v>
      </c>
      <c r="K436" s="202">
        <f t="shared" si="48"/>
        <v>0</v>
      </c>
      <c r="L436" s="25"/>
      <c r="M436" s="61">
        <f>J436</f>
        <v>930.21</v>
      </c>
      <c r="N436" s="19"/>
      <c r="O436" s="4"/>
      <c r="P436" s="4"/>
      <c r="Q436" s="215"/>
      <c r="R436" s="215"/>
      <c r="S436" s="222"/>
      <c r="T436" s="222"/>
      <c r="U436" s="222"/>
      <c r="V436" s="225"/>
      <c r="W436" s="228"/>
      <c r="X436" s="234"/>
      <c r="Y436" s="215"/>
      <c r="Z436" s="215"/>
    </row>
    <row r="437" spans="1:26" ht="18.75" x14ac:dyDescent="0.3">
      <c r="A437" s="92" t="s">
        <v>712</v>
      </c>
      <c r="B437" s="239"/>
      <c r="C437" s="99" t="s">
        <v>64</v>
      </c>
      <c r="D437" s="129" t="s">
        <v>20</v>
      </c>
      <c r="E437" s="129">
        <v>5</v>
      </c>
      <c r="F437" s="129">
        <v>5</v>
      </c>
      <c r="G437" s="260"/>
      <c r="H437" s="244"/>
      <c r="I437" s="154">
        <v>163.11000000000001</v>
      </c>
      <c r="J437" s="86">
        <v>163.11000000000001</v>
      </c>
      <c r="K437" s="202">
        <f t="shared" si="48"/>
        <v>0</v>
      </c>
      <c r="L437" s="25"/>
      <c r="M437" s="61">
        <f t="shared" ref="M437:M439" si="55">J437</f>
        <v>163.11000000000001</v>
      </c>
      <c r="N437" s="19"/>
      <c r="O437" s="4"/>
      <c r="P437" s="4"/>
      <c r="Q437" s="215"/>
      <c r="R437" s="215"/>
      <c r="S437" s="222"/>
      <c r="T437" s="222"/>
      <c r="U437" s="222"/>
      <c r="V437" s="225"/>
      <c r="W437" s="228"/>
      <c r="X437" s="234"/>
      <c r="Y437" s="215"/>
      <c r="Z437" s="215"/>
    </row>
    <row r="438" spans="1:26" ht="18.75" x14ac:dyDescent="0.3">
      <c r="A438" s="92" t="s">
        <v>713</v>
      </c>
      <c r="B438" s="239"/>
      <c r="C438" s="102" t="s">
        <v>62</v>
      </c>
      <c r="D438" s="129" t="s">
        <v>20</v>
      </c>
      <c r="E438" s="129">
        <v>5</v>
      </c>
      <c r="F438" s="129">
        <v>5</v>
      </c>
      <c r="G438" s="260"/>
      <c r="H438" s="244"/>
      <c r="I438" s="154">
        <v>536.78499999999997</v>
      </c>
      <c r="J438" s="86">
        <v>550.88424999999995</v>
      </c>
      <c r="K438" s="202">
        <f t="shared" si="48"/>
        <v>14.099249999999984</v>
      </c>
      <c r="L438" s="4"/>
      <c r="M438" s="61">
        <f t="shared" si="55"/>
        <v>550.88424999999995</v>
      </c>
      <c r="N438" s="19"/>
      <c r="O438" s="4"/>
      <c r="P438" s="4"/>
      <c r="Q438" s="215"/>
      <c r="R438" s="215"/>
      <c r="S438" s="222"/>
      <c r="T438" s="222"/>
      <c r="U438" s="222"/>
      <c r="V438" s="225"/>
      <c r="W438" s="228"/>
      <c r="X438" s="234"/>
      <c r="Y438" s="215"/>
      <c r="Z438" s="215"/>
    </row>
    <row r="439" spans="1:26" ht="18.75" x14ac:dyDescent="0.3">
      <c r="A439" s="92" t="s">
        <v>714</v>
      </c>
      <c r="B439" s="239"/>
      <c r="C439" s="99" t="s">
        <v>81</v>
      </c>
      <c r="D439" s="129" t="s">
        <v>20</v>
      </c>
      <c r="E439" s="129">
        <v>18</v>
      </c>
      <c r="F439" s="129">
        <v>18</v>
      </c>
      <c r="G439" s="260"/>
      <c r="H439" s="244"/>
      <c r="I439" s="154">
        <v>30.582000000000001</v>
      </c>
      <c r="J439" s="86">
        <v>30.582000000000001</v>
      </c>
      <c r="K439" s="202">
        <f t="shared" si="48"/>
        <v>0</v>
      </c>
      <c r="L439" s="4"/>
      <c r="M439" s="61">
        <f t="shared" si="55"/>
        <v>30.582000000000001</v>
      </c>
      <c r="N439" s="19"/>
      <c r="O439" s="4"/>
      <c r="P439" s="4"/>
      <c r="Q439" s="215"/>
      <c r="R439" s="215"/>
      <c r="S439" s="222"/>
      <c r="T439" s="222"/>
      <c r="U439" s="222"/>
      <c r="V439" s="225"/>
      <c r="W439" s="228"/>
      <c r="X439" s="234"/>
      <c r="Y439" s="215"/>
      <c r="Z439" s="215"/>
    </row>
    <row r="440" spans="1:26" ht="18.75" x14ac:dyDescent="0.3">
      <c r="A440" s="91" t="s">
        <v>257</v>
      </c>
      <c r="B440" s="239"/>
      <c r="C440" s="100" t="s">
        <v>91</v>
      </c>
      <c r="D440" s="125"/>
      <c r="E440" s="84"/>
      <c r="F440" s="84"/>
      <c r="G440" s="260"/>
      <c r="H440" s="244"/>
      <c r="I440" s="162">
        <f>SUM(I441:I449)</f>
        <v>9138.8129999999983</v>
      </c>
      <c r="J440" s="162">
        <f>SUM(J441:J449)</f>
        <v>9138.812899999999</v>
      </c>
      <c r="K440" s="202">
        <f t="shared" si="48"/>
        <v>-9.999999929277692E-5</v>
      </c>
      <c r="L440" s="4"/>
      <c r="M440" s="61"/>
      <c r="N440" s="19"/>
      <c r="O440" s="4"/>
      <c r="P440" s="4"/>
      <c r="Q440" s="215"/>
      <c r="R440" s="215"/>
      <c r="S440" s="222"/>
      <c r="T440" s="222"/>
      <c r="U440" s="222"/>
      <c r="V440" s="225"/>
      <c r="W440" s="228"/>
      <c r="X440" s="234"/>
      <c r="Y440" s="215"/>
      <c r="Z440" s="215"/>
    </row>
    <row r="441" spans="1:26" ht="37.5" x14ac:dyDescent="0.25">
      <c r="A441" s="92" t="s">
        <v>258</v>
      </c>
      <c r="B441" s="239"/>
      <c r="C441" s="99" t="s">
        <v>59</v>
      </c>
      <c r="D441" s="129" t="s">
        <v>20</v>
      </c>
      <c r="E441" s="129">
        <v>15</v>
      </c>
      <c r="F441" s="129">
        <v>15</v>
      </c>
      <c r="G441" s="260"/>
      <c r="H441" s="244"/>
      <c r="I441" s="86">
        <v>5849.85</v>
      </c>
      <c r="J441" s="174">
        <v>5849.85</v>
      </c>
      <c r="K441" s="202">
        <f t="shared" si="48"/>
        <v>0</v>
      </c>
      <c r="L441" s="4"/>
      <c r="M441" s="61">
        <f>J441</f>
        <v>5849.85</v>
      </c>
      <c r="N441" s="19"/>
      <c r="O441" s="4"/>
      <c r="P441" s="4"/>
      <c r="Q441" s="215"/>
      <c r="R441" s="215"/>
      <c r="S441" s="222"/>
      <c r="T441" s="222"/>
      <c r="U441" s="222"/>
      <c r="V441" s="225"/>
      <c r="W441" s="228"/>
      <c r="X441" s="234"/>
      <c r="Y441" s="215"/>
      <c r="Z441" s="215"/>
    </row>
    <row r="442" spans="1:26" ht="37.5" x14ac:dyDescent="0.3">
      <c r="A442" s="92" t="s">
        <v>259</v>
      </c>
      <c r="B442" s="239"/>
      <c r="C442" s="99" t="s">
        <v>61</v>
      </c>
      <c r="D442" s="129" t="s">
        <v>39</v>
      </c>
      <c r="E442" s="129">
        <v>15</v>
      </c>
      <c r="F442" s="129">
        <v>15</v>
      </c>
      <c r="G442" s="260"/>
      <c r="H442" s="244"/>
      <c r="I442" s="86">
        <v>1468.23</v>
      </c>
      <c r="J442" s="174">
        <v>1468.23</v>
      </c>
      <c r="K442" s="202">
        <f t="shared" si="48"/>
        <v>0</v>
      </c>
      <c r="L442" s="15"/>
      <c r="M442" s="61">
        <f t="shared" ref="M442:M448" si="56">J442</f>
        <v>1468.23</v>
      </c>
      <c r="N442" s="19"/>
      <c r="O442" s="15"/>
      <c r="P442" s="16"/>
      <c r="Q442" s="215"/>
      <c r="R442" s="215"/>
      <c r="S442" s="222"/>
      <c r="T442" s="222"/>
      <c r="U442" s="222"/>
      <c r="V442" s="225"/>
      <c r="W442" s="228"/>
      <c r="X442" s="234"/>
      <c r="Y442" s="215"/>
      <c r="Z442" s="215"/>
    </row>
    <row r="443" spans="1:26" ht="20.25" x14ac:dyDescent="0.3">
      <c r="A443" s="92" t="s">
        <v>260</v>
      </c>
      <c r="B443" s="239"/>
      <c r="C443" s="99" t="s">
        <v>63</v>
      </c>
      <c r="D443" s="129" t="s">
        <v>20</v>
      </c>
      <c r="E443" s="129">
        <v>15</v>
      </c>
      <c r="F443" s="129">
        <v>15</v>
      </c>
      <c r="G443" s="260"/>
      <c r="H443" s="244"/>
      <c r="I443" s="154">
        <v>549.36</v>
      </c>
      <c r="J443" s="173">
        <v>549.36</v>
      </c>
      <c r="K443" s="202">
        <f t="shared" si="48"/>
        <v>0</v>
      </c>
      <c r="L443" s="15"/>
      <c r="M443" s="61">
        <f t="shared" si="56"/>
        <v>549.36</v>
      </c>
      <c r="N443" s="19"/>
      <c r="O443" s="15"/>
      <c r="P443" s="16"/>
      <c r="Q443" s="215"/>
      <c r="R443" s="215"/>
      <c r="S443" s="222"/>
      <c r="T443" s="222"/>
      <c r="U443" s="222"/>
      <c r="V443" s="225"/>
      <c r="W443" s="228"/>
      <c r="X443" s="234"/>
      <c r="Y443" s="215"/>
      <c r="Z443" s="215"/>
    </row>
    <row r="444" spans="1:26" ht="20.25" x14ac:dyDescent="0.3">
      <c r="A444" s="92" t="s">
        <v>261</v>
      </c>
      <c r="B444" s="239"/>
      <c r="C444" s="99" t="s">
        <v>66</v>
      </c>
      <c r="D444" s="129" t="s">
        <v>20</v>
      </c>
      <c r="E444" s="129">
        <v>15</v>
      </c>
      <c r="F444" s="129">
        <v>15</v>
      </c>
      <c r="G444" s="260"/>
      <c r="H444" s="244"/>
      <c r="I444" s="154">
        <v>388.39299999999997</v>
      </c>
      <c r="J444" s="173">
        <v>388.3929</v>
      </c>
      <c r="K444" s="202">
        <f t="shared" si="48"/>
        <v>-9.9999999974897946E-5</v>
      </c>
      <c r="L444" s="15"/>
      <c r="M444" s="61">
        <f t="shared" si="56"/>
        <v>388.3929</v>
      </c>
      <c r="N444" s="19"/>
      <c r="O444" s="15"/>
      <c r="P444" s="16"/>
      <c r="Q444" s="215"/>
      <c r="R444" s="215"/>
      <c r="S444" s="222"/>
      <c r="T444" s="222"/>
      <c r="U444" s="222"/>
      <c r="V444" s="225"/>
      <c r="W444" s="228"/>
      <c r="X444" s="234"/>
      <c r="Y444" s="215"/>
      <c r="Z444" s="215"/>
    </row>
    <row r="445" spans="1:26" ht="20.25" x14ac:dyDescent="0.3">
      <c r="A445" s="92" t="s">
        <v>456</v>
      </c>
      <c r="B445" s="239"/>
      <c r="C445" s="99" t="s">
        <v>92</v>
      </c>
      <c r="D445" s="129" t="s">
        <v>20</v>
      </c>
      <c r="E445" s="129">
        <v>45</v>
      </c>
      <c r="F445" s="129">
        <v>45</v>
      </c>
      <c r="G445" s="260"/>
      <c r="H445" s="244"/>
      <c r="I445" s="154">
        <v>53.505000000000003</v>
      </c>
      <c r="J445" s="173">
        <v>53.505000000000003</v>
      </c>
      <c r="K445" s="202">
        <f t="shared" si="48"/>
        <v>0</v>
      </c>
      <c r="L445" s="15"/>
      <c r="M445" s="61">
        <f t="shared" si="56"/>
        <v>53.505000000000003</v>
      </c>
      <c r="N445" s="19"/>
      <c r="O445" s="15"/>
      <c r="P445" s="16"/>
      <c r="Q445" s="215"/>
      <c r="R445" s="215"/>
      <c r="S445" s="222"/>
      <c r="T445" s="222"/>
      <c r="U445" s="222"/>
      <c r="V445" s="225"/>
      <c r="W445" s="228"/>
      <c r="X445" s="234"/>
      <c r="Y445" s="215"/>
      <c r="Z445" s="215"/>
    </row>
    <row r="446" spans="1:26" ht="20.25" x14ac:dyDescent="0.3">
      <c r="A446" s="92" t="s">
        <v>715</v>
      </c>
      <c r="B446" s="239"/>
      <c r="C446" s="99" t="s">
        <v>81</v>
      </c>
      <c r="D446" s="129" t="s">
        <v>20</v>
      </c>
      <c r="E446" s="129">
        <v>45</v>
      </c>
      <c r="F446" s="129">
        <v>45</v>
      </c>
      <c r="G446" s="260"/>
      <c r="H446" s="244"/>
      <c r="I446" s="154">
        <v>76.454999999999998</v>
      </c>
      <c r="J446" s="173">
        <v>76.454999999999998</v>
      </c>
      <c r="K446" s="202">
        <f t="shared" si="48"/>
        <v>0</v>
      </c>
      <c r="L446" s="15"/>
      <c r="M446" s="61">
        <f t="shared" si="56"/>
        <v>76.454999999999998</v>
      </c>
      <c r="N446" s="19"/>
      <c r="O446" s="15"/>
      <c r="P446" s="16"/>
      <c r="Q446" s="215"/>
      <c r="R446" s="215"/>
      <c r="S446" s="222"/>
      <c r="T446" s="222"/>
      <c r="U446" s="222"/>
      <c r="V446" s="225"/>
      <c r="W446" s="228"/>
      <c r="X446" s="234"/>
      <c r="Y446" s="215"/>
      <c r="Z446" s="215"/>
    </row>
    <row r="447" spans="1:26" ht="20.25" x14ac:dyDescent="0.3">
      <c r="A447" s="92" t="s">
        <v>716</v>
      </c>
      <c r="B447" s="239"/>
      <c r="C447" s="99" t="s">
        <v>93</v>
      </c>
      <c r="D447" s="129" t="s">
        <v>20</v>
      </c>
      <c r="E447" s="129">
        <v>45</v>
      </c>
      <c r="F447" s="129">
        <v>45</v>
      </c>
      <c r="G447" s="260"/>
      <c r="H447" s="244"/>
      <c r="I447" s="154">
        <v>102.6</v>
      </c>
      <c r="J447" s="173">
        <v>102.6</v>
      </c>
      <c r="K447" s="202">
        <f t="shared" si="48"/>
        <v>0</v>
      </c>
      <c r="L447" s="15"/>
      <c r="M447" s="61">
        <f t="shared" si="56"/>
        <v>102.6</v>
      </c>
      <c r="N447" s="19"/>
      <c r="O447" s="15"/>
      <c r="P447" s="16"/>
      <c r="Q447" s="215"/>
      <c r="R447" s="215"/>
      <c r="S447" s="222"/>
      <c r="T447" s="222"/>
      <c r="U447" s="222"/>
      <c r="V447" s="225"/>
      <c r="W447" s="228"/>
      <c r="X447" s="234"/>
      <c r="Y447" s="215"/>
      <c r="Z447" s="215"/>
    </row>
    <row r="448" spans="1:26" ht="20.25" x14ac:dyDescent="0.3">
      <c r="A448" s="92" t="s">
        <v>717</v>
      </c>
      <c r="B448" s="239"/>
      <c r="C448" s="99" t="s">
        <v>94</v>
      </c>
      <c r="D448" s="129" t="s">
        <v>20</v>
      </c>
      <c r="E448" s="129">
        <v>90</v>
      </c>
      <c r="F448" s="129">
        <v>90</v>
      </c>
      <c r="G448" s="260"/>
      <c r="H448" s="244"/>
      <c r="I448" s="86">
        <v>255.005</v>
      </c>
      <c r="J448" s="174">
        <v>255.005</v>
      </c>
      <c r="K448" s="202">
        <f t="shared" si="48"/>
        <v>0</v>
      </c>
      <c r="L448" s="15"/>
      <c r="M448" s="61">
        <f t="shared" si="56"/>
        <v>255.005</v>
      </c>
      <c r="N448" s="19"/>
      <c r="O448" s="15"/>
      <c r="P448" s="16"/>
      <c r="Q448" s="215"/>
      <c r="R448" s="215"/>
      <c r="S448" s="222"/>
      <c r="T448" s="222"/>
      <c r="U448" s="222"/>
      <c r="V448" s="225"/>
      <c r="W448" s="228"/>
      <c r="X448" s="234"/>
      <c r="Y448" s="215"/>
      <c r="Z448" s="215"/>
    </row>
    <row r="449" spans="1:26" ht="20.25" x14ac:dyDescent="0.3">
      <c r="A449" s="92" t="s">
        <v>718</v>
      </c>
      <c r="B449" s="239"/>
      <c r="C449" s="99" t="s">
        <v>95</v>
      </c>
      <c r="D449" s="129" t="s">
        <v>20</v>
      </c>
      <c r="E449" s="129">
        <v>135</v>
      </c>
      <c r="F449" s="129">
        <v>135</v>
      </c>
      <c r="G449" s="260"/>
      <c r="H449" s="244"/>
      <c r="I449" s="154">
        <v>395.41500000000002</v>
      </c>
      <c r="J449" s="174">
        <v>395.41500000000002</v>
      </c>
      <c r="K449" s="202">
        <f t="shared" si="48"/>
        <v>0</v>
      </c>
      <c r="L449" s="15"/>
      <c r="M449" s="61">
        <f>J449</f>
        <v>395.41500000000002</v>
      </c>
      <c r="N449" s="19"/>
      <c r="O449" s="15"/>
      <c r="P449" s="16"/>
      <c r="Q449" s="215"/>
      <c r="R449" s="215"/>
      <c r="S449" s="222"/>
      <c r="T449" s="222"/>
      <c r="U449" s="222"/>
      <c r="V449" s="225"/>
      <c r="W449" s="228"/>
      <c r="X449" s="234"/>
      <c r="Y449" s="215"/>
      <c r="Z449" s="215"/>
    </row>
    <row r="450" spans="1:26" ht="37.5" x14ac:dyDescent="0.3">
      <c r="A450" s="91" t="s">
        <v>262</v>
      </c>
      <c r="B450" s="239"/>
      <c r="C450" s="100" t="s">
        <v>1040</v>
      </c>
      <c r="D450" s="125"/>
      <c r="E450" s="84"/>
      <c r="F450" s="84"/>
      <c r="G450" s="260"/>
      <c r="H450" s="244"/>
      <c r="I450" s="162">
        <f>SUM(I451:I457)</f>
        <v>5988.4723999999997</v>
      </c>
      <c r="J450" s="162">
        <f>SUM(J451:J457)</f>
        <v>5988.4719999999998</v>
      </c>
      <c r="K450" s="202">
        <f t="shared" si="48"/>
        <v>-3.9999999989959178E-4</v>
      </c>
      <c r="L450" s="15"/>
      <c r="M450" s="61"/>
      <c r="N450" s="19"/>
      <c r="O450" s="15"/>
      <c r="P450" s="16"/>
      <c r="Q450" s="215"/>
      <c r="R450" s="215"/>
      <c r="S450" s="222"/>
      <c r="T450" s="222"/>
      <c r="U450" s="222"/>
      <c r="V450" s="225"/>
      <c r="W450" s="228"/>
      <c r="X450" s="234"/>
      <c r="Y450" s="215"/>
      <c r="Z450" s="215"/>
    </row>
    <row r="451" spans="1:26" ht="37.5" x14ac:dyDescent="0.3">
      <c r="A451" s="92" t="s">
        <v>263</v>
      </c>
      <c r="B451" s="239"/>
      <c r="C451" s="99" t="s">
        <v>59</v>
      </c>
      <c r="D451" s="129" t="s">
        <v>20</v>
      </c>
      <c r="E451" s="129">
        <v>10</v>
      </c>
      <c r="F451" s="129">
        <v>10</v>
      </c>
      <c r="G451" s="260"/>
      <c r="H451" s="244"/>
      <c r="I451" s="86">
        <v>3899.9</v>
      </c>
      <c r="J451" s="174">
        <v>3899.9</v>
      </c>
      <c r="K451" s="202">
        <f t="shared" si="48"/>
        <v>0</v>
      </c>
      <c r="L451" s="15"/>
      <c r="M451" s="61">
        <f>J451</f>
        <v>3899.9</v>
      </c>
      <c r="N451" s="19"/>
      <c r="O451" s="15"/>
      <c r="P451" s="15"/>
      <c r="Q451" s="215"/>
      <c r="R451" s="215"/>
      <c r="S451" s="222"/>
      <c r="T451" s="222"/>
      <c r="U451" s="222"/>
      <c r="V451" s="225"/>
      <c r="W451" s="228"/>
      <c r="X451" s="234"/>
      <c r="Y451" s="215"/>
      <c r="Z451" s="215"/>
    </row>
    <row r="452" spans="1:26" ht="37.5" x14ac:dyDescent="0.3">
      <c r="A452" s="92" t="s">
        <v>264</v>
      </c>
      <c r="B452" s="239"/>
      <c r="C452" s="99" t="s">
        <v>61</v>
      </c>
      <c r="D452" s="129" t="s">
        <v>39</v>
      </c>
      <c r="E452" s="129">
        <v>10</v>
      </c>
      <c r="F452" s="129">
        <v>10</v>
      </c>
      <c r="G452" s="260"/>
      <c r="H452" s="244"/>
      <c r="I452" s="154">
        <v>978.82</v>
      </c>
      <c r="J452" s="174">
        <v>978.82</v>
      </c>
      <c r="K452" s="202">
        <f t="shared" si="48"/>
        <v>0</v>
      </c>
      <c r="L452" s="15"/>
      <c r="M452" s="61">
        <f t="shared" ref="M452:M457" si="57">J452</f>
        <v>978.82</v>
      </c>
      <c r="N452" s="19"/>
      <c r="O452" s="15"/>
      <c r="P452" s="15"/>
      <c r="Q452" s="215"/>
      <c r="R452" s="215"/>
      <c r="S452" s="222"/>
      <c r="T452" s="222"/>
      <c r="U452" s="222"/>
      <c r="V452" s="225"/>
      <c r="W452" s="228"/>
      <c r="X452" s="234"/>
      <c r="Y452" s="215"/>
      <c r="Z452" s="215"/>
    </row>
    <row r="453" spans="1:26" ht="20.25" x14ac:dyDescent="0.3">
      <c r="A453" s="92" t="s">
        <v>265</v>
      </c>
      <c r="B453" s="239"/>
      <c r="C453" s="99" t="s">
        <v>63</v>
      </c>
      <c r="D453" s="129" t="s">
        <v>20</v>
      </c>
      <c r="E453" s="129">
        <v>10</v>
      </c>
      <c r="F453" s="129">
        <v>10</v>
      </c>
      <c r="G453" s="260"/>
      <c r="H453" s="244"/>
      <c r="I453" s="154">
        <v>366.24</v>
      </c>
      <c r="J453" s="174">
        <v>366.24</v>
      </c>
      <c r="K453" s="202">
        <f t="shared" si="48"/>
        <v>0</v>
      </c>
      <c r="L453" s="15"/>
      <c r="M453" s="61">
        <f t="shared" si="57"/>
        <v>366.24</v>
      </c>
      <c r="N453" s="19"/>
      <c r="O453" s="15"/>
      <c r="P453" s="15"/>
      <c r="Q453" s="215"/>
      <c r="R453" s="215"/>
      <c r="S453" s="222"/>
      <c r="T453" s="222"/>
      <c r="U453" s="222"/>
      <c r="V453" s="225"/>
      <c r="W453" s="228"/>
      <c r="X453" s="234"/>
      <c r="Y453" s="215"/>
      <c r="Z453" s="215"/>
    </row>
    <row r="454" spans="1:26" ht="20.25" x14ac:dyDescent="0.3">
      <c r="A454" s="92" t="s">
        <v>266</v>
      </c>
      <c r="B454" s="239"/>
      <c r="C454" s="99" t="s">
        <v>66</v>
      </c>
      <c r="D454" s="129" t="s">
        <v>39</v>
      </c>
      <c r="E454" s="129">
        <v>10</v>
      </c>
      <c r="F454" s="129">
        <v>10</v>
      </c>
      <c r="G454" s="260"/>
      <c r="H454" s="244"/>
      <c r="I454" s="154">
        <v>258.92899999999997</v>
      </c>
      <c r="J454" s="174">
        <v>258.92860000000002</v>
      </c>
      <c r="K454" s="202">
        <f t="shared" si="48"/>
        <v>-3.999999999564352E-4</v>
      </c>
      <c r="L454" s="15"/>
      <c r="M454" s="61">
        <f t="shared" si="57"/>
        <v>258.92860000000002</v>
      </c>
      <c r="N454" s="19"/>
      <c r="O454" s="15"/>
      <c r="P454" s="15"/>
      <c r="Q454" s="215"/>
      <c r="R454" s="215"/>
      <c r="S454" s="222"/>
      <c r="T454" s="222"/>
      <c r="U454" s="222"/>
      <c r="V454" s="225"/>
      <c r="W454" s="228"/>
      <c r="X454" s="234"/>
      <c r="Y454" s="215"/>
      <c r="Z454" s="215"/>
    </row>
    <row r="455" spans="1:26" ht="20.25" x14ac:dyDescent="0.3">
      <c r="A455" s="92" t="s">
        <v>267</v>
      </c>
      <c r="B455" s="239"/>
      <c r="C455" s="99" t="s">
        <v>81</v>
      </c>
      <c r="D455" s="129" t="s">
        <v>20</v>
      </c>
      <c r="E455" s="129">
        <v>30</v>
      </c>
      <c r="F455" s="129">
        <v>30</v>
      </c>
      <c r="G455" s="260"/>
      <c r="H455" s="244"/>
      <c r="I455" s="154">
        <v>50.97</v>
      </c>
      <c r="J455" s="174">
        <v>50.97</v>
      </c>
      <c r="K455" s="202">
        <f t="shared" si="48"/>
        <v>0</v>
      </c>
      <c r="L455" s="15"/>
      <c r="M455" s="61">
        <f t="shared" si="57"/>
        <v>50.97</v>
      </c>
      <c r="N455" s="19"/>
      <c r="O455" s="15"/>
      <c r="P455" s="15"/>
      <c r="Q455" s="215"/>
      <c r="R455" s="215"/>
      <c r="S455" s="222"/>
      <c r="T455" s="222"/>
      <c r="U455" s="222"/>
      <c r="V455" s="225"/>
      <c r="W455" s="228"/>
      <c r="X455" s="234"/>
      <c r="Y455" s="215"/>
      <c r="Z455" s="215"/>
    </row>
    <row r="456" spans="1:26" ht="20.25" x14ac:dyDescent="0.3">
      <c r="A456" s="92" t="s">
        <v>268</v>
      </c>
      <c r="B456" s="239"/>
      <c r="C456" s="99" t="s">
        <v>94</v>
      </c>
      <c r="D456" s="129" t="s">
        <v>20</v>
      </c>
      <c r="E456" s="129">
        <v>60</v>
      </c>
      <c r="F456" s="129">
        <v>60</v>
      </c>
      <c r="G456" s="260"/>
      <c r="H456" s="244"/>
      <c r="I456" s="86">
        <v>170.0034</v>
      </c>
      <c r="J456" s="174">
        <v>170.0034</v>
      </c>
      <c r="K456" s="202">
        <f t="shared" si="48"/>
        <v>0</v>
      </c>
      <c r="L456" s="15"/>
      <c r="M456" s="61">
        <f t="shared" si="57"/>
        <v>170.0034</v>
      </c>
      <c r="N456" s="19"/>
      <c r="O456" s="15"/>
      <c r="P456" s="15"/>
      <c r="Q456" s="215"/>
      <c r="R456" s="215"/>
      <c r="S456" s="222"/>
      <c r="T456" s="222"/>
      <c r="U456" s="222"/>
      <c r="V456" s="225"/>
      <c r="W456" s="228"/>
      <c r="X456" s="234"/>
      <c r="Y456" s="215"/>
      <c r="Z456" s="215"/>
    </row>
    <row r="457" spans="1:26" ht="20.25" x14ac:dyDescent="0.3">
      <c r="A457" s="92" t="s">
        <v>269</v>
      </c>
      <c r="B457" s="239"/>
      <c r="C457" s="99" t="s">
        <v>95</v>
      </c>
      <c r="D457" s="129" t="s">
        <v>20</v>
      </c>
      <c r="E457" s="129">
        <v>90</v>
      </c>
      <c r="F457" s="129">
        <v>90</v>
      </c>
      <c r="G457" s="260"/>
      <c r="H457" s="244"/>
      <c r="I457" s="154">
        <v>263.61</v>
      </c>
      <c r="J457" s="174">
        <v>263.61</v>
      </c>
      <c r="K457" s="202">
        <f t="shared" si="48"/>
        <v>0</v>
      </c>
      <c r="L457" s="15"/>
      <c r="M457" s="61">
        <f t="shared" si="57"/>
        <v>263.61</v>
      </c>
      <c r="N457" s="19"/>
      <c r="O457" s="15"/>
      <c r="P457" s="15"/>
      <c r="Q457" s="215"/>
      <c r="R457" s="215"/>
      <c r="S457" s="222"/>
      <c r="T457" s="222"/>
      <c r="U457" s="222"/>
      <c r="V457" s="225"/>
      <c r="W457" s="228"/>
      <c r="X457" s="234"/>
      <c r="Y457" s="215"/>
      <c r="Z457" s="215"/>
    </row>
    <row r="458" spans="1:26" ht="20.25" x14ac:dyDescent="0.3">
      <c r="A458" s="91" t="s">
        <v>270</v>
      </c>
      <c r="B458" s="239"/>
      <c r="C458" s="100" t="s">
        <v>1041</v>
      </c>
      <c r="D458" s="125"/>
      <c r="E458" s="84"/>
      <c r="F458" s="84"/>
      <c r="G458" s="260"/>
      <c r="H458" s="244"/>
      <c r="I458" s="163">
        <f>SUM(I459:I465)</f>
        <v>3470.665</v>
      </c>
      <c r="J458" s="163">
        <f>SUM(J459:J465)</f>
        <v>3470.6653000000001</v>
      </c>
      <c r="K458" s="202">
        <f t="shared" si="48"/>
        <v>3.0000000015206751E-4</v>
      </c>
      <c r="L458" s="15"/>
      <c r="M458" s="68"/>
      <c r="N458" s="19"/>
      <c r="O458" s="15"/>
      <c r="P458" s="15"/>
      <c r="Q458" s="215"/>
      <c r="R458" s="215"/>
      <c r="S458" s="222"/>
      <c r="T458" s="222"/>
      <c r="U458" s="222"/>
      <c r="V458" s="225"/>
      <c r="W458" s="228"/>
      <c r="X458" s="234"/>
      <c r="Y458" s="215"/>
      <c r="Z458" s="215"/>
    </row>
    <row r="459" spans="1:26" ht="37.5" x14ac:dyDescent="0.25">
      <c r="A459" s="92" t="s">
        <v>271</v>
      </c>
      <c r="B459" s="239"/>
      <c r="C459" s="99" t="s">
        <v>59</v>
      </c>
      <c r="D459" s="129" t="s">
        <v>20</v>
      </c>
      <c r="E459" s="129">
        <v>5</v>
      </c>
      <c r="F459" s="129">
        <v>5</v>
      </c>
      <c r="G459" s="260"/>
      <c r="H459" s="244"/>
      <c r="I459" s="86">
        <v>1949.95</v>
      </c>
      <c r="J459" s="61">
        <v>1949.95</v>
      </c>
      <c r="K459" s="202">
        <f t="shared" si="48"/>
        <v>0</v>
      </c>
      <c r="L459" s="4"/>
      <c r="M459" s="61">
        <f>J459</f>
        <v>1949.95</v>
      </c>
      <c r="N459" s="19"/>
      <c r="O459" s="4"/>
      <c r="P459" s="4"/>
      <c r="Q459" s="215"/>
      <c r="R459" s="215"/>
      <c r="S459" s="222"/>
      <c r="T459" s="222"/>
      <c r="U459" s="222"/>
      <c r="V459" s="225"/>
      <c r="W459" s="228"/>
      <c r="X459" s="234"/>
      <c r="Y459" s="215"/>
      <c r="Z459" s="215"/>
    </row>
    <row r="460" spans="1:26" ht="37.5" x14ac:dyDescent="0.3">
      <c r="A460" s="92" t="s">
        <v>719</v>
      </c>
      <c r="B460" s="239"/>
      <c r="C460" s="99" t="s">
        <v>61</v>
      </c>
      <c r="D460" s="129" t="s">
        <v>39</v>
      </c>
      <c r="E460" s="129">
        <v>5</v>
      </c>
      <c r="F460" s="129">
        <v>5</v>
      </c>
      <c r="G460" s="260"/>
      <c r="H460" s="244"/>
      <c r="I460" s="154">
        <v>489.41</v>
      </c>
      <c r="J460" s="85">
        <v>489.41</v>
      </c>
      <c r="K460" s="202">
        <f t="shared" si="48"/>
        <v>0</v>
      </c>
      <c r="L460" s="4"/>
      <c r="M460" s="61">
        <f t="shared" ref="M460:M465" si="58">J460</f>
        <v>489.41</v>
      </c>
      <c r="N460" s="19"/>
      <c r="O460" s="4"/>
      <c r="P460" s="4"/>
      <c r="Q460" s="215"/>
      <c r="R460" s="215"/>
      <c r="S460" s="222"/>
      <c r="T460" s="222"/>
      <c r="U460" s="222"/>
      <c r="V460" s="225"/>
      <c r="W460" s="228"/>
      <c r="X460" s="234"/>
      <c r="Y460" s="215"/>
      <c r="Z460" s="215"/>
    </row>
    <row r="461" spans="1:26" ht="18.75" x14ac:dyDescent="0.3">
      <c r="A461" s="92" t="s">
        <v>720</v>
      </c>
      <c r="B461" s="239"/>
      <c r="C461" s="99" t="s">
        <v>63</v>
      </c>
      <c r="D461" s="129" t="s">
        <v>20</v>
      </c>
      <c r="E461" s="129">
        <v>5</v>
      </c>
      <c r="F461" s="129">
        <v>5</v>
      </c>
      <c r="G461" s="260"/>
      <c r="H461" s="244"/>
      <c r="I461" s="154">
        <v>183.12</v>
      </c>
      <c r="J461" s="85">
        <v>183.12</v>
      </c>
      <c r="K461" s="202">
        <f t="shared" ref="K461:K524" si="59">J461-I461</f>
        <v>0</v>
      </c>
      <c r="L461" s="4"/>
      <c r="M461" s="61">
        <f t="shared" si="58"/>
        <v>183.12</v>
      </c>
      <c r="N461" s="19"/>
      <c r="O461" s="4"/>
      <c r="P461" s="4"/>
      <c r="Q461" s="215"/>
      <c r="R461" s="215"/>
      <c r="S461" s="222"/>
      <c r="T461" s="222"/>
      <c r="U461" s="222"/>
      <c r="V461" s="225"/>
      <c r="W461" s="228"/>
      <c r="X461" s="234"/>
      <c r="Y461" s="215"/>
      <c r="Z461" s="215"/>
    </row>
    <row r="462" spans="1:26" ht="18.75" x14ac:dyDescent="0.3">
      <c r="A462" s="92" t="s">
        <v>721</v>
      </c>
      <c r="B462" s="239"/>
      <c r="C462" s="99" t="s">
        <v>66</v>
      </c>
      <c r="D462" s="129" t="s">
        <v>20</v>
      </c>
      <c r="E462" s="129">
        <v>5</v>
      </c>
      <c r="F462" s="129">
        <v>5</v>
      </c>
      <c r="G462" s="260"/>
      <c r="H462" s="244"/>
      <c r="I462" s="154">
        <v>129.464</v>
      </c>
      <c r="J462" s="61">
        <v>129.46430000000001</v>
      </c>
      <c r="K462" s="202">
        <f t="shared" si="59"/>
        <v>3.0000000000995897E-4</v>
      </c>
      <c r="L462" s="4"/>
      <c r="M462" s="61">
        <f t="shared" si="58"/>
        <v>129.46430000000001</v>
      </c>
      <c r="N462" s="19"/>
      <c r="O462" s="4"/>
      <c r="P462" s="4"/>
      <c r="Q462" s="215"/>
      <c r="R462" s="215"/>
      <c r="S462" s="222"/>
      <c r="T462" s="222"/>
      <c r="U462" s="222"/>
      <c r="V462" s="225"/>
      <c r="W462" s="228"/>
      <c r="X462" s="234"/>
      <c r="Y462" s="215"/>
      <c r="Z462" s="215"/>
    </row>
    <row r="463" spans="1:26" ht="18.75" x14ac:dyDescent="0.3">
      <c r="A463" s="92" t="s">
        <v>722</v>
      </c>
      <c r="B463" s="239"/>
      <c r="C463" s="99" t="s">
        <v>1042</v>
      </c>
      <c r="D463" s="129" t="s">
        <v>40</v>
      </c>
      <c r="E463" s="129">
        <v>0.5</v>
      </c>
      <c r="F463" s="129">
        <v>0.5</v>
      </c>
      <c r="G463" s="260"/>
      <c r="H463" s="244"/>
      <c r="I463" s="154">
        <v>687.5</v>
      </c>
      <c r="J463" s="154">
        <v>687.5</v>
      </c>
      <c r="K463" s="202">
        <f t="shared" si="59"/>
        <v>0</v>
      </c>
      <c r="L463" s="4"/>
      <c r="M463" s="61">
        <f t="shared" si="58"/>
        <v>687.5</v>
      </c>
      <c r="N463" s="19"/>
      <c r="O463" s="4"/>
      <c r="P463" s="4"/>
      <c r="Q463" s="215"/>
      <c r="R463" s="215"/>
      <c r="S463" s="222"/>
      <c r="T463" s="222"/>
      <c r="U463" s="222"/>
      <c r="V463" s="225"/>
      <c r="W463" s="228"/>
      <c r="X463" s="234"/>
      <c r="Y463" s="215"/>
      <c r="Z463" s="215"/>
    </row>
    <row r="464" spans="1:26" ht="18.75" x14ac:dyDescent="0.3">
      <c r="A464" s="92" t="s">
        <v>723</v>
      </c>
      <c r="B464" s="240"/>
      <c r="C464" s="99" t="s">
        <v>1043</v>
      </c>
      <c r="D464" s="129" t="s">
        <v>20</v>
      </c>
      <c r="E464" s="129">
        <v>6</v>
      </c>
      <c r="F464" s="129">
        <v>6</v>
      </c>
      <c r="G464" s="261"/>
      <c r="H464" s="244"/>
      <c r="I464" s="154">
        <v>5.7359999999999998</v>
      </c>
      <c r="J464" s="154">
        <v>5.7359999999999998</v>
      </c>
      <c r="K464" s="202">
        <f t="shared" si="59"/>
        <v>0</v>
      </c>
      <c r="L464" s="51"/>
      <c r="M464" s="61">
        <f t="shared" si="58"/>
        <v>5.7359999999999998</v>
      </c>
      <c r="N464" s="19"/>
      <c r="O464" s="51"/>
      <c r="P464" s="51"/>
      <c r="Q464" s="215"/>
      <c r="R464" s="215"/>
      <c r="S464" s="222"/>
      <c r="T464" s="222"/>
      <c r="U464" s="222"/>
      <c r="V464" s="225"/>
      <c r="W464" s="228"/>
      <c r="X464" s="234"/>
      <c r="Y464" s="215"/>
      <c r="Z464" s="215"/>
    </row>
    <row r="465" spans="1:26" ht="18.75" x14ac:dyDescent="0.3">
      <c r="A465" s="92" t="s">
        <v>724</v>
      </c>
      <c r="C465" s="99" t="s">
        <v>81</v>
      </c>
      <c r="D465" s="129" t="s">
        <v>20</v>
      </c>
      <c r="E465" s="129">
        <v>15</v>
      </c>
      <c r="F465" s="129">
        <v>15</v>
      </c>
      <c r="G465" s="206"/>
      <c r="H465" s="244"/>
      <c r="I465" s="154">
        <v>25.484999999999999</v>
      </c>
      <c r="J465" s="85">
        <v>25.484999999999999</v>
      </c>
      <c r="K465" s="202">
        <f t="shared" si="59"/>
        <v>0</v>
      </c>
      <c r="L465" s="4"/>
      <c r="M465" s="61">
        <f t="shared" si="58"/>
        <v>25.484999999999999</v>
      </c>
      <c r="N465" s="19"/>
      <c r="O465" s="4"/>
      <c r="P465" s="4"/>
      <c r="Q465" s="215"/>
      <c r="R465" s="215"/>
      <c r="S465" s="222"/>
      <c r="T465" s="222"/>
      <c r="U465" s="222"/>
      <c r="V465" s="225"/>
      <c r="W465" s="228"/>
      <c r="X465" s="73"/>
      <c r="Y465" s="216"/>
      <c r="Z465" s="215"/>
    </row>
    <row r="466" spans="1:26" ht="18.75" x14ac:dyDescent="0.3">
      <c r="A466" s="91" t="s">
        <v>272</v>
      </c>
      <c r="C466" s="97" t="s">
        <v>89</v>
      </c>
      <c r="D466" s="125"/>
      <c r="E466" s="84"/>
      <c r="F466" s="84"/>
      <c r="G466" s="206"/>
      <c r="H466" s="244"/>
      <c r="I466" s="162">
        <f>SUM(I467:I473)</f>
        <v>4924.4380000000001</v>
      </c>
      <c r="J466" s="162">
        <f>SUM(J467:J473)</f>
        <v>4924.4382900000001</v>
      </c>
      <c r="K466" s="202">
        <f t="shared" si="59"/>
        <v>2.8999999994994141E-4</v>
      </c>
      <c r="L466" s="4"/>
      <c r="M466" s="47"/>
      <c r="N466" s="19"/>
      <c r="O466" s="4"/>
      <c r="P466" s="4"/>
      <c r="Q466" s="215"/>
      <c r="R466" s="215"/>
      <c r="S466" s="222"/>
      <c r="T466" s="222"/>
      <c r="U466" s="222"/>
      <c r="V466" s="225"/>
      <c r="W466" s="228"/>
      <c r="X466" s="73"/>
      <c r="Y466" s="216"/>
      <c r="Z466" s="215"/>
    </row>
    <row r="467" spans="1:26" ht="37.5" x14ac:dyDescent="0.25">
      <c r="A467" s="92" t="s">
        <v>273</v>
      </c>
      <c r="C467" s="99" t="s">
        <v>59</v>
      </c>
      <c r="D467" s="129" t="s">
        <v>20</v>
      </c>
      <c r="E467" s="129">
        <v>5</v>
      </c>
      <c r="F467" s="129">
        <v>5</v>
      </c>
      <c r="G467" s="206"/>
      <c r="H467" s="244"/>
      <c r="I467" s="86">
        <v>1949.95</v>
      </c>
      <c r="J467" s="61">
        <v>1949.95</v>
      </c>
      <c r="K467" s="202">
        <f t="shared" si="59"/>
        <v>0</v>
      </c>
      <c r="L467" s="4"/>
      <c r="M467" s="19">
        <f>J467</f>
        <v>1949.95</v>
      </c>
      <c r="N467" s="19"/>
      <c r="O467" s="4"/>
      <c r="P467" s="4"/>
      <c r="Q467" s="215"/>
      <c r="R467" s="215"/>
      <c r="S467" s="222"/>
      <c r="T467" s="222"/>
      <c r="U467" s="222"/>
      <c r="V467" s="225"/>
      <c r="W467" s="228"/>
      <c r="X467" s="73"/>
      <c r="Y467" s="216"/>
      <c r="Z467" s="215"/>
    </row>
    <row r="468" spans="1:26" ht="37.5" x14ac:dyDescent="0.3">
      <c r="A468" s="92" t="s">
        <v>274</v>
      </c>
      <c r="C468" s="99" t="s">
        <v>61</v>
      </c>
      <c r="D468" s="129" t="s">
        <v>39</v>
      </c>
      <c r="E468" s="129">
        <v>5</v>
      </c>
      <c r="F468" s="129">
        <v>5</v>
      </c>
      <c r="G468" s="206"/>
      <c r="H468" s="244"/>
      <c r="I468" s="154">
        <v>489.41</v>
      </c>
      <c r="J468" s="61">
        <v>489.41</v>
      </c>
      <c r="K468" s="202">
        <f t="shared" si="59"/>
        <v>0</v>
      </c>
      <c r="L468" s="4"/>
      <c r="M468" s="19">
        <f t="shared" ref="M468:M473" si="60">J468</f>
        <v>489.41</v>
      </c>
      <c r="N468" s="19"/>
      <c r="O468" s="4"/>
      <c r="P468" s="4"/>
      <c r="Q468" s="215"/>
      <c r="R468" s="215"/>
      <c r="S468" s="222"/>
      <c r="T468" s="222"/>
      <c r="U468" s="222"/>
      <c r="V468" s="225"/>
      <c r="W468" s="228"/>
      <c r="X468" s="73"/>
      <c r="Y468" s="216"/>
      <c r="Z468" s="215"/>
    </row>
    <row r="469" spans="1:26" ht="18.75" x14ac:dyDescent="0.3">
      <c r="A469" s="92" t="s">
        <v>275</v>
      </c>
      <c r="C469" s="99" t="s">
        <v>63</v>
      </c>
      <c r="D469" s="129" t="s">
        <v>20</v>
      </c>
      <c r="E469" s="129">
        <v>5</v>
      </c>
      <c r="F469" s="129">
        <v>5</v>
      </c>
      <c r="G469" s="206"/>
      <c r="H469" s="244"/>
      <c r="I469" s="154">
        <v>183.12</v>
      </c>
      <c r="J469" s="61">
        <v>183.12</v>
      </c>
      <c r="K469" s="202">
        <f t="shared" si="59"/>
        <v>0</v>
      </c>
      <c r="L469" s="4"/>
      <c r="M469" s="19">
        <f t="shared" si="60"/>
        <v>183.12</v>
      </c>
      <c r="N469" s="19"/>
      <c r="O469" s="4"/>
      <c r="P469" s="4"/>
      <c r="Q469" s="215"/>
      <c r="R469" s="215"/>
      <c r="S469" s="222"/>
      <c r="T469" s="222"/>
      <c r="U469" s="222"/>
      <c r="V469" s="225"/>
      <c r="W469" s="228"/>
      <c r="X469" s="73"/>
      <c r="Y469" s="216"/>
      <c r="Z469" s="215"/>
    </row>
    <row r="470" spans="1:26" ht="18.75" x14ac:dyDescent="0.3">
      <c r="A470" s="92" t="s">
        <v>276</v>
      </c>
      <c r="C470" s="99" t="s">
        <v>66</v>
      </c>
      <c r="D470" s="129" t="s">
        <v>20</v>
      </c>
      <c r="E470" s="129">
        <v>5</v>
      </c>
      <c r="F470" s="129">
        <v>5</v>
      </c>
      <c r="G470" s="206"/>
      <c r="H470" s="244"/>
      <c r="I470" s="154">
        <v>129.464</v>
      </c>
      <c r="J470" s="61">
        <v>129.46429000000001</v>
      </c>
      <c r="K470" s="202">
        <f t="shared" si="59"/>
        <v>2.9000000000678483E-4</v>
      </c>
      <c r="L470" s="4"/>
      <c r="M470" s="19">
        <f t="shared" si="60"/>
        <v>129.46429000000001</v>
      </c>
      <c r="N470" s="19"/>
      <c r="O470" s="4"/>
      <c r="P470" s="4"/>
      <c r="Q470" s="215"/>
      <c r="R470" s="215"/>
      <c r="S470" s="222"/>
      <c r="T470" s="222"/>
      <c r="U470" s="222"/>
      <c r="V470" s="225"/>
      <c r="W470" s="228"/>
      <c r="X470" s="73"/>
      <c r="Y470" s="216"/>
      <c r="Z470" s="215"/>
    </row>
    <row r="471" spans="1:26" ht="18.75" x14ac:dyDescent="0.25">
      <c r="A471" s="92" t="s">
        <v>725</v>
      </c>
      <c r="C471" s="99" t="s">
        <v>65</v>
      </c>
      <c r="D471" s="129" t="s">
        <v>40</v>
      </c>
      <c r="E471" s="129">
        <v>1.5</v>
      </c>
      <c r="F471" s="129">
        <v>1.5</v>
      </c>
      <c r="G471" s="206"/>
      <c r="H471" s="244"/>
      <c r="I471" s="166">
        <v>2136.297</v>
      </c>
      <c r="J471" s="61">
        <v>2136.297</v>
      </c>
      <c r="K471" s="202">
        <f t="shared" si="59"/>
        <v>0</v>
      </c>
      <c r="L471" s="4"/>
      <c r="M471" s="19">
        <f t="shared" si="60"/>
        <v>2136.297</v>
      </c>
      <c r="N471" s="19"/>
      <c r="O471" s="4"/>
      <c r="P471" s="4"/>
      <c r="Q471" s="215"/>
      <c r="R471" s="215"/>
      <c r="S471" s="222"/>
      <c r="T471" s="222"/>
      <c r="U471" s="222"/>
      <c r="V471" s="225"/>
      <c r="W471" s="228"/>
      <c r="X471" s="73"/>
      <c r="Y471" s="216"/>
      <c r="Z471" s="215"/>
    </row>
    <row r="472" spans="1:26" ht="18.75" x14ac:dyDescent="0.25">
      <c r="A472" s="92" t="s">
        <v>726</v>
      </c>
      <c r="C472" s="99" t="s">
        <v>399</v>
      </c>
      <c r="D472" s="129" t="s">
        <v>20</v>
      </c>
      <c r="E472" s="129">
        <v>8</v>
      </c>
      <c r="F472" s="129">
        <v>8</v>
      </c>
      <c r="G472" s="206"/>
      <c r="H472" s="244"/>
      <c r="I472" s="166">
        <v>10.712</v>
      </c>
      <c r="J472" s="61">
        <v>10.712</v>
      </c>
      <c r="K472" s="202">
        <f t="shared" si="59"/>
        <v>0</v>
      </c>
      <c r="L472" s="4"/>
      <c r="M472" s="19">
        <f t="shared" si="60"/>
        <v>10.712</v>
      </c>
      <c r="N472" s="19"/>
      <c r="O472" s="4"/>
      <c r="P472" s="4"/>
      <c r="Q472" s="215"/>
      <c r="R472" s="215"/>
      <c r="S472" s="222"/>
      <c r="T472" s="222"/>
      <c r="U472" s="222"/>
      <c r="V472" s="225"/>
      <c r="W472" s="228"/>
      <c r="X472" s="73"/>
      <c r="Y472" s="216"/>
      <c r="Z472" s="215"/>
    </row>
    <row r="473" spans="1:26" ht="18.75" x14ac:dyDescent="0.25">
      <c r="A473" s="92" t="s">
        <v>727</v>
      </c>
      <c r="C473" s="99" t="s">
        <v>81</v>
      </c>
      <c r="D473" s="129" t="s">
        <v>20</v>
      </c>
      <c r="E473" s="129">
        <v>15</v>
      </c>
      <c r="F473" s="129">
        <v>15</v>
      </c>
      <c r="G473" s="206"/>
      <c r="H473" s="244"/>
      <c r="I473" s="166">
        <v>25.484999999999999</v>
      </c>
      <c r="J473" s="61">
        <v>25.484999999999999</v>
      </c>
      <c r="K473" s="202">
        <f t="shared" si="59"/>
        <v>0</v>
      </c>
      <c r="L473" s="4"/>
      <c r="M473" s="19">
        <f t="shared" si="60"/>
        <v>25.484999999999999</v>
      </c>
      <c r="N473" s="19"/>
      <c r="O473" s="4"/>
      <c r="P473" s="4"/>
      <c r="Q473" s="215"/>
      <c r="R473" s="215"/>
      <c r="S473" s="222"/>
      <c r="T473" s="222"/>
      <c r="U473" s="222"/>
      <c r="V473" s="225"/>
      <c r="W473" s="228"/>
      <c r="X473" s="73"/>
      <c r="Y473" s="216"/>
      <c r="Z473" s="215"/>
    </row>
    <row r="474" spans="1:26" ht="18.75" x14ac:dyDescent="0.3">
      <c r="A474" s="91" t="s">
        <v>277</v>
      </c>
      <c r="C474" s="100" t="s">
        <v>96</v>
      </c>
      <c r="D474" s="125"/>
      <c r="E474" s="84"/>
      <c r="F474" s="84"/>
      <c r="G474" s="206"/>
      <c r="H474" s="244"/>
      <c r="I474" s="162">
        <f>SUM(I475:I479)</f>
        <v>2777.4290000000001</v>
      </c>
      <c r="J474" s="162">
        <f>SUM(J475:J479)</f>
        <v>2777.42929</v>
      </c>
      <c r="K474" s="202">
        <f t="shared" si="59"/>
        <v>2.8999999994994141E-4</v>
      </c>
      <c r="L474" s="4"/>
      <c r="M474" s="47"/>
      <c r="N474" s="19"/>
      <c r="O474" s="4"/>
      <c r="P474" s="4"/>
      <c r="Q474" s="215"/>
      <c r="R474" s="215"/>
      <c r="S474" s="222"/>
      <c r="T474" s="222"/>
      <c r="U474" s="222"/>
      <c r="V474" s="225"/>
      <c r="W474" s="228"/>
      <c r="X474" s="73"/>
      <c r="Y474" s="216"/>
      <c r="Z474" s="215"/>
    </row>
    <row r="475" spans="1:26" ht="37.5" x14ac:dyDescent="0.25">
      <c r="A475" s="92" t="s">
        <v>278</v>
      </c>
      <c r="C475" s="99" t="s">
        <v>59</v>
      </c>
      <c r="D475" s="129" t="s">
        <v>20</v>
      </c>
      <c r="E475" s="129">
        <v>5</v>
      </c>
      <c r="F475" s="129">
        <v>5</v>
      </c>
      <c r="G475" s="206"/>
      <c r="H475" s="244"/>
      <c r="I475" s="86">
        <v>1949.95</v>
      </c>
      <c r="J475" s="61">
        <v>1949.95</v>
      </c>
      <c r="K475" s="202">
        <f t="shared" si="59"/>
        <v>0</v>
      </c>
      <c r="L475" s="4"/>
      <c r="M475" s="19">
        <f>J475</f>
        <v>1949.95</v>
      </c>
      <c r="N475" s="19"/>
      <c r="O475" s="4"/>
      <c r="P475" s="4"/>
      <c r="Q475" s="215"/>
      <c r="R475" s="215"/>
      <c r="S475" s="222"/>
      <c r="T475" s="222"/>
      <c r="U475" s="222"/>
      <c r="V475" s="225"/>
      <c r="W475" s="228"/>
      <c r="X475" s="73"/>
      <c r="Y475" s="216"/>
      <c r="Z475" s="215"/>
    </row>
    <row r="476" spans="1:26" ht="37.5" x14ac:dyDescent="0.25">
      <c r="A476" s="92" t="s">
        <v>279</v>
      </c>
      <c r="C476" s="99" t="s">
        <v>61</v>
      </c>
      <c r="D476" s="129" t="s">
        <v>39</v>
      </c>
      <c r="E476" s="129">
        <v>5</v>
      </c>
      <c r="F476" s="129">
        <v>5</v>
      </c>
      <c r="G476" s="206"/>
      <c r="H476" s="244"/>
      <c r="I476" s="86">
        <v>489.41</v>
      </c>
      <c r="J476" s="61">
        <v>489.41</v>
      </c>
      <c r="K476" s="202">
        <f t="shared" si="59"/>
        <v>0</v>
      </c>
      <c r="L476" s="4"/>
      <c r="M476" s="19">
        <f>J476</f>
        <v>489.41</v>
      </c>
      <c r="N476" s="19"/>
      <c r="O476" s="4"/>
      <c r="P476" s="4"/>
      <c r="Q476" s="215"/>
      <c r="R476" s="215"/>
      <c r="S476" s="222"/>
      <c r="T476" s="222"/>
      <c r="U476" s="222"/>
      <c r="V476" s="225"/>
      <c r="W476" s="228"/>
      <c r="X476" s="73"/>
      <c r="Y476" s="216"/>
      <c r="Z476" s="215"/>
    </row>
    <row r="477" spans="1:26" ht="18.75" x14ac:dyDescent="0.3">
      <c r="A477" s="92" t="s">
        <v>280</v>
      </c>
      <c r="C477" s="99" t="s">
        <v>63</v>
      </c>
      <c r="D477" s="129" t="s">
        <v>20</v>
      </c>
      <c r="E477" s="129">
        <v>5</v>
      </c>
      <c r="F477" s="129">
        <v>5</v>
      </c>
      <c r="G477" s="206"/>
      <c r="H477" s="244"/>
      <c r="I477" s="154">
        <v>183.12</v>
      </c>
      <c r="J477" s="85">
        <v>183.12</v>
      </c>
      <c r="K477" s="202">
        <f t="shared" si="59"/>
        <v>0</v>
      </c>
      <c r="L477" s="4"/>
      <c r="M477" s="66">
        <f>J477</f>
        <v>183.12</v>
      </c>
      <c r="N477" s="19"/>
      <c r="O477" s="4"/>
      <c r="P477" s="4"/>
      <c r="Q477" s="215"/>
      <c r="R477" s="215"/>
      <c r="S477" s="222"/>
      <c r="T477" s="222"/>
      <c r="U477" s="222"/>
      <c r="V477" s="225"/>
      <c r="W477" s="228"/>
      <c r="X477" s="73"/>
      <c r="Y477" s="216"/>
      <c r="Z477" s="215"/>
    </row>
    <row r="478" spans="1:26" ht="18.75" x14ac:dyDescent="0.3">
      <c r="A478" s="92" t="s">
        <v>281</v>
      </c>
      <c r="C478" s="99" t="s">
        <v>66</v>
      </c>
      <c r="D478" s="129" t="s">
        <v>20</v>
      </c>
      <c r="E478" s="129">
        <v>5</v>
      </c>
      <c r="F478" s="129">
        <v>5</v>
      </c>
      <c r="G478" s="206"/>
      <c r="H478" s="244"/>
      <c r="I478" s="154">
        <v>129.464</v>
      </c>
      <c r="J478" s="85">
        <v>129.46429000000001</v>
      </c>
      <c r="K478" s="202">
        <f t="shared" si="59"/>
        <v>2.9000000000678483E-4</v>
      </c>
      <c r="L478" s="4"/>
      <c r="M478" s="66">
        <f t="shared" ref="M478:M479" si="61">J478</f>
        <v>129.46429000000001</v>
      </c>
      <c r="N478" s="19"/>
      <c r="O478" s="4"/>
      <c r="P478" s="4"/>
      <c r="Q478" s="215"/>
      <c r="R478" s="215"/>
      <c r="S478" s="222"/>
      <c r="T478" s="222"/>
      <c r="U478" s="222"/>
      <c r="V478" s="225"/>
      <c r="W478" s="228"/>
      <c r="X478" s="73"/>
      <c r="Y478" s="216"/>
      <c r="Z478" s="215"/>
    </row>
    <row r="479" spans="1:26" ht="18.75" x14ac:dyDescent="0.3">
      <c r="A479" s="92" t="s">
        <v>728</v>
      </c>
      <c r="C479" s="99" t="s">
        <v>81</v>
      </c>
      <c r="D479" s="129" t="s">
        <v>20</v>
      </c>
      <c r="E479" s="129">
        <v>15</v>
      </c>
      <c r="F479" s="129">
        <v>15</v>
      </c>
      <c r="G479" s="206"/>
      <c r="H479" s="244"/>
      <c r="I479" s="154">
        <v>25.484999999999999</v>
      </c>
      <c r="J479" s="61">
        <v>25.484999999999999</v>
      </c>
      <c r="K479" s="202">
        <f t="shared" si="59"/>
        <v>0</v>
      </c>
      <c r="L479" s="4"/>
      <c r="M479" s="66">
        <f t="shared" si="61"/>
        <v>25.484999999999999</v>
      </c>
      <c r="N479" s="19"/>
      <c r="O479" s="4"/>
      <c r="P479" s="4"/>
      <c r="Q479" s="215"/>
      <c r="R479" s="215"/>
      <c r="S479" s="222"/>
      <c r="T479" s="222"/>
      <c r="U479" s="222"/>
      <c r="V479" s="225"/>
      <c r="W479" s="228"/>
      <c r="X479" s="73"/>
      <c r="Y479" s="216"/>
      <c r="Z479" s="215"/>
    </row>
    <row r="480" spans="1:26" ht="18.75" x14ac:dyDescent="0.3">
      <c r="A480" s="91" t="s">
        <v>282</v>
      </c>
      <c r="C480" s="100" t="s">
        <v>90</v>
      </c>
      <c r="D480" s="125"/>
      <c r="E480" s="84"/>
      <c r="F480" s="84"/>
      <c r="G480" s="206"/>
      <c r="H480" s="244"/>
      <c r="I480" s="162">
        <f>SUM(I481:I485)</f>
        <v>2777.4290000000001</v>
      </c>
      <c r="J480" s="162">
        <f>SUM(J481:J485)</f>
        <v>2777.42929</v>
      </c>
      <c r="K480" s="202">
        <f t="shared" si="59"/>
        <v>2.8999999994994141E-4</v>
      </c>
      <c r="L480" s="4"/>
      <c r="M480" s="47"/>
      <c r="N480" s="19"/>
      <c r="O480" s="4"/>
      <c r="P480" s="4"/>
      <c r="Q480" s="215"/>
      <c r="R480" s="215"/>
      <c r="S480" s="222"/>
      <c r="T480" s="222"/>
      <c r="U480" s="222"/>
      <c r="V480" s="225"/>
      <c r="W480" s="228"/>
      <c r="X480" s="73"/>
      <c r="Y480" s="216"/>
      <c r="Z480" s="215"/>
    </row>
    <row r="481" spans="1:26" ht="37.5" x14ac:dyDescent="0.25">
      <c r="A481" s="92" t="s">
        <v>283</v>
      </c>
      <c r="C481" s="99" t="s">
        <v>59</v>
      </c>
      <c r="D481" s="129" t="s">
        <v>20</v>
      </c>
      <c r="E481" s="129">
        <v>5</v>
      </c>
      <c r="F481" s="129">
        <v>5</v>
      </c>
      <c r="G481" s="206"/>
      <c r="H481" s="244"/>
      <c r="I481" s="86">
        <v>1949.95</v>
      </c>
      <c r="J481" s="61">
        <v>1949.95</v>
      </c>
      <c r="K481" s="202">
        <f t="shared" si="59"/>
        <v>0</v>
      </c>
      <c r="L481" s="4"/>
      <c r="M481" s="19">
        <f>J481</f>
        <v>1949.95</v>
      </c>
      <c r="N481" s="19"/>
      <c r="O481" s="4"/>
      <c r="P481" s="4"/>
      <c r="Q481" s="215"/>
      <c r="R481" s="215"/>
      <c r="S481" s="222"/>
      <c r="T481" s="222"/>
      <c r="U481" s="222"/>
      <c r="V481" s="225"/>
      <c r="W481" s="228"/>
      <c r="X481" s="73"/>
      <c r="Y481" s="216"/>
      <c r="Z481" s="215"/>
    </row>
    <row r="482" spans="1:26" ht="37.5" x14ac:dyDescent="0.25">
      <c r="A482" s="92" t="s">
        <v>284</v>
      </c>
      <c r="C482" s="99" t="s">
        <v>61</v>
      </c>
      <c r="D482" s="129" t="s">
        <v>39</v>
      </c>
      <c r="E482" s="129">
        <v>5</v>
      </c>
      <c r="F482" s="129">
        <v>5</v>
      </c>
      <c r="G482" s="206"/>
      <c r="H482" s="244"/>
      <c r="I482" s="86">
        <v>489.41</v>
      </c>
      <c r="J482" s="61">
        <v>489.41</v>
      </c>
      <c r="K482" s="202">
        <f t="shared" si="59"/>
        <v>0</v>
      </c>
      <c r="L482" s="4"/>
      <c r="M482" s="19">
        <f t="shared" ref="M482:M485" si="62">J482</f>
        <v>489.41</v>
      </c>
      <c r="N482" s="19"/>
      <c r="O482" s="4"/>
      <c r="P482" s="4"/>
      <c r="Q482" s="215"/>
      <c r="R482" s="215"/>
      <c r="S482" s="222"/>
      <c r="T482" s="222"/>
      <c r="U482" s="222"/>
      <c r="V482" s="225"/>
      <c r="W482" s="228"/>
      <c r="X482" s="73"/>
      <c r="Y482" s="216"/>
      <c r="Z482" s="215"/>
    </row>
    <row r="483" spans="1:26" ht="18.75" x14ac:dyDescent="0.3">
      <c r="A483" s="92" t="s">
        <v>285</v>
      </c>
      <c r="C483" s="99" t="s">
        <v>63</v>
      </c>
      <c r="D483" s="129" t="s">
        <v>20</v>
      </c>
      <c r="E483" s="129">
        <v>5</v>
      </c>
      <c r="F483" s="129">
        <v>5</v>
      </c>
      <c r="G483" s="206"/>
      <c r="H483" s="244"/>
      <c r="I483" s="154">
        <v>183.12</v>
      </c>
      <c r="J483" s="85">
        <v>183.12</v>
      </c>
      <c r="K483" s="202">
        <f t="shared" si="59"/>
        <v>0</v>
      </c>
      <c r="L483" s="4"/>
      <c r="M483" s="19">
        <f t="shared" si="62"/>
        <v>183.12</v>
      </c>
      <c r="N483" s="19"/>
      <c r="O483" s="4"/>
      <c r="P483" s="4"/>
      <c r="Q483" s="215"/>
      <c r="R483" s="215"/>
      <c r="S483" s="222"/>
      <c r="T483" s="222"/>
      <c r="U483" s="222"/>
      <c r="V483" s="225"/>
      <c r="W483" s="228"/>
      <c r="X483" s="73"/>
      <c r="Y483" s="216"/>
      <c r="Z483" s="215"/>
    </row>
    <row r="484" spans="1:26" ht="18.75" x14ac:dyDescent="0.3">
      <c r="A484" s="92" t="s">
        <v>286</v>
      </c>
      <c r="C484" s="99" t="s">
        <v>66</v>
      </c>
      <c r="D484" s="129" t="s">
        <v>39</v>
      </c>
      <c r="E484" s="129">
        <v>5</v>
      </c>
      <c r="F484" s="129">
        <v>5</v>
      </c>
      <c r="G484" s="206"/>
      <c r="H484" s="244"/>
      <c r="I484" s="154">
        <v>129.464</v>
      </c>
      <c r="J484" s="85">
        <v>129.46429000000001</v>
      </c>
      <c r="K484" s="202">
        <f t="shared" si="59"/>
        <v>2.9000000000678483E-4</v>
      </c>
      <c r="L484" s="4"/>
      <c r="M484" s="19">
        <f t="shared" si="62"/>
        <v>129.46429000000001</v>
      </c>
      <c r="N484" s="19"/>
      <c r="O484" s="4"/>
      <c r="P484" s="4"/>
      <c r="Q484" s="215"/>
      <c r="R484" s="215"/>
      <c r="S484" s="222"/>
      <c r="T484" s="222"/>
      <c r="U484" s="222"/>
      <c r="V484" s="225"/>
      <c r="W484" s="228"/>
      <c r="X484" s="73"/>
      <c r="Y484" s="216"/>
      <c r="Z484" s="215"/>
    </row>
    <row r="485" spans="1:26" ht="18.75" x14ac:dyDescent="0.3">
      <c r="A485" s="92" t="s">
        <v>729</v>
      </c>
      <c r="C485" s="99" t="s">
        <v>81</v>
      </c>
      <c r="D485" s="129" t="s">
        <v>20</v>
      </c>
      <c r="E485" s="129">
        <v>15</v>
      </c>
      <c r="F485" s="129">
        <v>15</v>
      </c>
      <c r="G485" s="206"/>
      <c r="H485" s="244"/>
      <c r="I485" s="154">
        <v>25.484999999999999</v>
      </c>
      <c r="J485" s="61">
        <v>25.484999999999999</v>
      </c>
      <c r="K485" s="202">
        <f t="shared" si="59"/>
        <v>0</v>
      </c>
      <c r="L485" s="4"/>
      <c r="M485" s="19">
        <f t="shared" si="62"/>
        <v>25.484999999999999</v>
      </c>
      <c r="N485" s="19"/>
      <c r="O485" s="4"/>
      <c r="P485" s="4"/>
      <c r="Q485" s="215"/>
      <c r="R485" s="215"/>
      <c r="S485" s="222"/>
      <c r="T485" s="222"/>
      <c r="U485" s="222"/>
      <c r="V485" s="225"/>
      <c r="W485" s="228"/>
      <c r="X485" s="73"/>
      <c r="Y485" s="216"/>
      <c r="Z485" s="215"/>
    </row>
    <row r="486" spans="1:26" ht="18.75" x14ac:dyDescent="0.3">
      <c r="A486" s="91" t="s">
        <v>287</v>
      </c>
      <c r="C486" s="100" t="s">
        <v>97</v>
      </c>
      <c r="D486" s="125"/>
      <c r="E486" s="84"/>
      <c r="F486" s="84"/>
      <c r="G486" s="206"/>
      <c r="H486" s="244"/>
      <c r="I486" s="162">
        <f>SUM(I487:I492)</f>
        <v>8587.2929999999978</v>
      </c>
      <c r="J486" s="162">
        <f>SUM(J487:J492)</f>
        <v>8587.293099999999</v>
      </c>
      <c r="K486" s="202">
        <f t="shared" si="59"/>
        <v>1.0000000111176632E-4</v>
      </c>
      <c r="L486" s="4"/>
      <c r="M486" s="47"/>
      <c r="N486" s="19"/>
      <c r="O486" s="4"/>
      <c r="P486" s="4"/>
      <c r="Q486" s="215"/>
      <c r="R486" s="215"/>
      <c r="S486" s="222"/>
      <c r="T486" s="222"/>
      <c r="U486" s="222"/>
      <c r="V486" s="225"/>
      <c r="W486" s="228"/>
      <c r="X486" s="73"/>
      <c r="Y486" s="216"/>
      <c r="Z486" s="215"/>
    </row>
    <row r="487" spans="1:26" ht="37.5" x14ac:dyDescent="0.25">
      <c r="A487" s="92" t="s">
        <v>288</v>
      </c>
      <c r="C487" s="99" t="s">
        <v>59</v>
      </c>
      <c r="D487" s="129" t="s">
        <v>20</v>
      </c>
      <c r="E487" s="129">
        <v>15</v>
      </c>
      <c r="F487" s="129">
        <v>15</v>
      </c>
      <c r="G487" s="206"/>
      <c r="H487" s="244"/>
      <c r="I487" s="86">
        <v>5849.85</v>
      </c>
      <c r="J487" s="174">
        <v>5849.85</v>
      </c>
      <c r="K487" s="202">
        <f t="shared" si="59"/>
        <v>0</v>
      </c>
      <c r="L487" s="4"/>
      <c r="M487" s="194">
        <f>J487</f>
        <v>5849.85</v>
      </c>
      <c r="N487" s="19"/>
      <c r="O487" s="4"/>
      <c r="P487" s="4"/>
      <c r="Q487" s="215"/>
      <c r="R487" s="215"/>
      <c r="S487" s="222"/>
      <c r="T487" s="222"/>
      <c r="U487" s="222"/>
      <c r="V487" s="225"/>
      <c r="W487" s="228"/>
      <c r="X487" s="73"/>
      <c r="Y487" s="216"/>
      <c r="Z487" s="215"/>
    </row>
    <row r="488" spans="1:26" ht="37.5" x14ac:dyDescent="0.3">
      <c r="A488" s="92" t="s">
        <v>289</v>
      </c>
      <c r="C488" s="99" t="s">
        <v>61</v>
      </c>
      <c r="D488" s="129" t="s">
        <v>39</v>
      </c>
      <c r="E488" s="129">
        <v>15</v>
      </c>
      <c r="F488" s="129">
        <v>15</v>
      </c>
      <c r="G488" s="206"/>
      <c r="H488" s="244"/>
      <c r="I488" s="154">
        <v>1468.23</v>
      </c>
      <c r="J488" s="174">
        <v>1468.23</v>
      </c>
      <c r="K488" s="202">
        <f t="shared" si="59"/>
        <v>0</v>
      </c>
      <c r="L488" s="4"/>
      <c r="M488" s="194">
        <f>J488</f>
        <v>1468.23</v>
      </c>
      <c r="N488" s="19"/>
      <c r="O488" s="4"/>
      <c r="P488" s="4"/>
      <c r="Q488" s="215"/>
      <c r="R488" s="215"/>
      <c r="S488" s="222"/>
      <c r="T488" s="222"/>
      <c r="U488" s="222"/>
      <c r="V488" s="225"/>
      <c r="W488" s="228"/>
      <c r="X488" s="73"/>
      <c r="Y488" s="216"/>
      <c r="Z488" s="215"/>
    </row>
    <row r="489" spans="1:26" ht="18.75" x14ac:dyDescent="0.3">
      <c r="A489" s="92" t="s">
        <v>290</v>
      </c>
      <c r="C489" s="99" t="s">
        <v>63</v>
      </c>
      <c r="D489" s="129" t="s">
        <v>20</v>
      </c>
      <c r="E489" s="129">
        <v>15</v>
      </c>
      <c r="F489" s="129">
        <v>15</v>
      </c>
      <c r="G489" s="206"/>
      <c r="H489" s="244"/>
      <c r="I489" s="154">
        <v>549.36</v>
      </c>
      <c r="J489" s="174">
        <v>549.36</v>
      </c>
      <c r="K489" s="202">
        <f t="shared" si="59"/>
        <v>0</v>
      </c>
      <c r="L489" s="4"/>
      <c r="M489" s="194">
        <f t="shared" ref="M489:M492" si="63">J489</f>
        <v>549.36</v>
      </c>
      <c r="N489" s="19"/>
      <c r="O489" s="4"/>
      <c r="P489" s="4"/>
      <c r="Q489" s="215"/>
      <c r="R489" s="215"/>
      <c r="S489" s="222"/>
      <c r="T489" s="222"/>
      <c r="U489" s="222"/>
      <c r="V489" s="225"/>
      <c r="W489" s="228"/>
      <c r="X489" s="73"/>
      <c r="Y489" s="216"/>
      <c r="Z489" s="215"/>
    </row>
    <row r="490" spans="1:26" ht="18.75" x14ac:dyDescent="0.3">
      <c r="A490" s="92" t="s">
        <v>291</v>
      </c>
      <c r="C490" s="99" t="s">
        <v>66</v>
      </c>
      <c r="D490" s="129" t="s">
        <v>20</v>
      </c>
      <c r="E490" s="129">
        <v>15</v>
      </c>
      <c r="F490" s="129">
        <v>15</v>
      </c>
      <c r="G490" s="206"/>
      <c r="H490" s="244"/>
      <c r="I490" s="154">
        <v>388.39299999999997</v>
      </c>
      <c r="J490" s="174">
        <v>388.39299999999997</v>
      </c>
      <c r="K490" s="202">
        <f t="shared" si="59"/>
        <v>0</v>
      </c>
      <c r="L490" s="4"/>
      <c r="M490" s="194">
        <f t="shared" si="63"/>
        <v>388.39299999999997</v>
      </c>
      <c r="N490" s="19"/>
      <c r="O490" s="4"/>
      <c r="P490" s="4"/>
      <c r="Q490" s="215"/>
      <c r="R490" s="215"/>
      <c r="S490" s="222"/>
      <c r="T490" s="222"/>
      <c r="U490" s="222"/>
      <c r="V490" s="225"/>
      <c r="W490" s="228"/>
      <c r="X490" s="73"/>
      <c r="Y490" s="216"/>
      <c r="Z490" s="215"/>
    </row>
    <row r="491" spans="1:26" ht="18.75" x14ac:dyDescent="0.3">
      <c r="A491" s="92" t="s">
        <v>730</v>
      </c>
      <c r="C491" s="99" t="s">
        <v>94</v>
      </c>
      <c r="D491" s="129" t="s">
        <v>20</v>
      </c>
      <c r="E491" s="129">
        <v>90</v>
      </c>
      <c r="F491" s="129">
        <v>90</v>
      </c>
      <c r="G491" s="206"/>
      <c r="H491" s="244"/>
      <c r="I491" s="154">
        <v>255.005</v>
      </c>
      <c r="J491" s="174">
        <v>255.0051</v>
      </c>
      <c r="K491" s="202">
        <f t="shared" si="59"/>
        <v>1.0000000000331966E-4</v>
      </c>
      <c r="L491" s="4"/>
      <c r="M491" s="194">
        <f t="shared" si="63"/>
        <v>255.0051</v>
      </c>
      <c r="N491" s="19"/>
      <c r="O491" s="4"/>
      <c r="P491" s="4"/>
      <c r="Q491" s="215"/>
      <c r="R491" s="215"/>
      <c r="S491" s="222"/>
      <c r="T491" s="222"/>
      <c r="U491" s="222"/>
      <c r="V491" s="225"/>
      <c r="W491" s="228"/>
      <c r="X491" s="73"/>
      <c r="Y491" s="216"/>
      <c r="Z491" s="215"/>
    </row>
    <row r="492" spans="1:26" ht="18.75" x14ac:dyDescent="0.3">
      <c r="A492" s="92" t="s">
        <v>731</v>
      </c>
      <c r="C492" s="99" t="s">
        <v>81</v>
      </c>
      <c r="D492" s="129" t="s">
        <v>20</v>
      </c>
      <c r="E492" s="129">
        <v>45</v>
      </c>
      <c r="F492" s="129">
        <v>45</v>
      </c>
      <c r="G492" s="206"/>
      <c r="H492" s="244"/>
      <c r="I492" s="154">
        <v>76.454999999999998</v>
      </c>
      <c r="J492" s="173">
        <v>76.454999999999998</v>
      </c>
      <c r="K492" s="202">
        <f t="shared" si="59"/>
        <v>0</v>
      </c>
      <c r="L492" s="4"/>
      <c r="M492" s="194">
        <f t="shared" si="63"/>
        <v>76.454999999999998</v>
      </c>
      <c r="N492" s="19"/>
      <c r="O492" s="4"/>
      <c r="P492" s="4"/>
      <c r="Q492" s="215"/>
      <c r="R492" s="215"/>
      <c r="S492" s="222"/>
      <c r="T492" s="222"/>
      <c r="U492" s="222"/>
      <c r="V492" s="225"/>
      <c r="W492" s="228"/>
      <c r="X492" s="73"/>
      <c r="Y492" s="216"/>
      <c r="Z492" s="215"/>
    </row>
    <row r="493" spans="1:26" ht="37.5" x14ac:dyDescent="0.3">
      <c r="A493" s="91" t="s">
        <v>292</v>
      </c>
      <c r="C493" s="100" t="s">
        <v>98</v>
      </c>
      <c r="D493" s="125"/>
      <c r="E493" s="84"/>
      <c r="F493" s="84"/>
      <c r="G493" s="206"/>
      <c r="H493" s="244"/>
      <c r="I493" s="153">
        <f>SUM(I494)</f>
        <v>45.05</v>
      </c>
      <c r="J493" s="153">
        <f>SUM(J494)</f>
        <v>45.05</v>
      </c>
      <c r="K493" s="202">
        <f t="shared" si="59"/>
        <v>0</v>
      </c>
      <c r="L493" s="4"/>
      <c r="M493" s="47"/>
      <c r="N493" s="19"/>
      <c r="O493" s="4"/>
      <c r="P493" s="4"/>
      <c r="Q493" s="215"/>
      <c r="R493" s="215"/>
      <c r="S493" s="222"/>
      <c r="T493" s="222"/>
      <c r="U493" s="222"/>
      <c r="V493" s="225"/>
      <c r="W493" s="228"/>
      <c r="X493" s="73"/>
      <c r="Y493" s="216"/>
      <c r="Z493" s="215"/>
    </row>
    <row r="494" spans="1:26" ht="18.75" x14ac:dyDescent="0.3">
      <c r="A494" s="92" t="s">
        <v>293</v>
      </c>
      <c r="C494" s="99" t="s">
        <v>99</v>
      </c>
      <c r="D494" s="84" t="s">
        <v>40</v>
      </c>
      <c r="E494" s="84">
        <v>0.85</v>
      </c>
      <c r="F494" s="84">
        <v>0.85</v>
      </c>
      <c r="G494" s="206"/>
      <c r="H494" s="244"/>
      <c r="I494" s="85">
        <v>45.05</v>
      </c>
      <c r="J494" s="173">
        <v>45.05</v>
      </c>
      <c r="K494" s="202">
        <f t="shared" si="59"/>
        <v>0</v>
      </c>
      <c r="L494" s="4"/>
      <c r="M494" s="193">
        <f>J494</f>
        <v>45.05</v>
      </c>
      <c r="N494" s="19"/>
      <c r="O494" s="4"/>
      <c r="P494" s="4"/>
      <c r="Q494" s="215"/>
      <c r="R494" s="215"/>
      <c r="S494" s="222"/>
      <c r="T494" s="222"/>
      <c r="U494" s="222"/>
      <c r="V494" s="225"/>
      <c r="W494" s="228"/>
      <c r="X494" s="73"/>
      <c r="Y494" s="216"/>
      <c r="Z494" s="215"/>
    </row>
    <row r="495" spans="1:26" ht="37.5" x14ac:dyDescent="0.3">
      <c r="A495" s="91" t="s">
        <v>294</v>
      </c>
      <c r="C495" s="100" t="s">
        <v>105</v>
      </c>
      <c r="D495" s="125"/>
      <c r="E495" s="84"/>
      <c r="F495" s="84"/>
      <c r="G495" s="206"/>
      <c r="H495" s="244"/>
      <c r="I495" s="162">
        <f>SUM(I496:I499)</f>
        <v>565.54</v>
      </c>
      <c r="J495" s="162">
        <f>SUM(J496:J499)</f>
        <v>565.54</v>
      </c>
      <c r="K495" s="202">
        <f t="shared" si="59"/>
        <v>0</v>
      </c>
      <c r="L495" s="4"/>
      <c r="M495" s="47"/>
      <c r="N495" s="19"/>
      <c r="O495" s="4"/>
      <c r="P495" s="4"/>
      <c r="Q495" s="215"/>
      <c r="R495" s="215"/>
      <c r="S495" s="222"/>
      <c r="T495" s="222"/>
      <c r="U495" s="222"/>
      <c r="V495" s="225"/>
      <c r="W495" s="228"/>
      <c r="X495" s="73"/>
      <c r="Y495" s="216"/>
      <c r="Z495" s="215"/>
    </row>
    <row r="496" spans="1:26" ht="37.5" x14ac:dyDescent="0.25">
      <c r="A496" s="92" t="s">
        <v>295</v>
      </c>
      <c r="C496" s="107" t="s">
        <v>101</v>
      </c>
      <c r="D496" s="129" t="s">
        <v>20</v>
      </c>
      <c r="E496" s="129">
        <v>5</v>
      </c>
      <c r="F496" s="129">
        <v>5</v>
      </c>
      <c r="G496" s="206"/>
      <c r="H496" s="244"/>
      <c r="I496" s="86">
        <v>405.44499999999999</v>
      </c>
      <c r="J496" s="61">
        <f>243.267+162.178</f>
        <v>405.44499999999999</v>
      </c>
      <c r="K496" s="202">
        <f t="shared" si="59"/>
        <v>0</v>
      </c>
      <c r="L496" s="4"/>
      <c r="M496" s="19">
        <f>J496</f>
        <v>405.44499999999999</v>
      </c>
      <c r="N496" s="19"/>
      <c r="O496" s="4"/>
      <c r="P496" s="4"/>
      <c r="Q496" s="215"/>
      <c r="R496" s="215"/>
      <c r="S496" s="222"/>
      <c r="T496" s="222"/>
      <c r="U496" s="222"/>
      <c r="V496" s="225"/>
      <c r="W496" s="228"/>
      <c r="X496" s="73"/>
      <c r="Y496" s="216"/>
      <c r="Z496" s="215"/>
    </row>
    <row r="497" spans="1:26" ht="18.75" x14ac:dyDescent="0.3">
      <c r="A497" s="92" t="s">
        <v>296</v>
      </c>
      <c r="C497" s="107" t="s">
        <v>102</v>
      </c>
      <c r="D497" s="129" t="s">
        <v>39</v>
      </c>
      <c r="E497" s="129">
        <v>5</v>
      </c>
      <c r="F497" s="129">
        <v>5</v>
      </c>
      <c r="G497" s="206"/>
      <c r="H497" s="244"/>
      <c r="I497" s="85">
        <v>105.345</v>
      </c>
      <c r="J497" s="85">
        <v>105.345</v>
      </c>
      <c r="K497" s="202">
        <f t="shared" si="59"/>
        <v>0</v>
      </c>
      <c r="L497" s="4"/>
      <c r="M497" s="19">
        <f t="shared" ref="M497:M498" si="64">J497</f>
        <v>105.345</v>
      </c>
      <c r="N497" s="19"/>
      <c r="O497" s="4"/>
      <c r="P497" s="4"/>
      <c r="Q497" s="215"/>
      <c r="R497" s="215"/>
      <c r="S497" s="222"/>
      <c r="T497" s="222"/>
      <c r="U497" s="222"/>
      <c r="V497" s="225"/>
      <c r="W497" s="228"/>
      <c r="X497" s="73"/>
      <c r="Y497" s="216"/>
      <c r="Z497" s="215"/>
    </row>
    <row r="498" spans="1:26" ht="18.75" x14ac:dyDescent="0.3">
      <c r="A498" s="92" t="s">
        <v>297</v>
      </c>
      <c r="C498" s="107" t="s">
        <v>103</v>
      </c>
      <c r="D498" s="129" t="s">
        <v>20</v>
      </c>
      <c r="E498" s="129">
        <v>15</v>
      </c>
      <c r="F498" s="129">
        <v>15</v>
      </c>
      <c r="G498" s="206"/>
      <c r="H498" s="244"/>
      <c r="I498" s="154">
        <v>53.61</v>
      </c>
      <c r="J498" s="61">
        <v>53.61</v>
      </c>
      <c r="K498" s="202">
        <f t="shared" si="59"/>
        <v>0</v>
      </c>
      <c r="L498" s="4"/>
      <c r="M498" s="19">
        <f t="shared" si="64"/>
        <v>53.61</v>
      </c>
      <c r="N498" s="19"/>
      <c r="O498" s="4"/>
      <c r="P498" s="4"/>
      <c r="Q498" s="215"/>
      <c r="R498" s="215"/>
      <c r="S498" s="222"/>
      <c r="T498" s="222"/>
      <c r="U498" s="222"/>
      <c r="V498" s="225"/>
      <c r="W498" s="228"/>
      <c r="X498" s="73"/>
      <c r="Y498" s="216"/>
      <c r="Z498" s="215"/>
    </row>
    <row r="499" spans="1:26" ht="18.75" x14ac:dyDescent="0.3">
      <c r="A499" s="92" t="s">
        <v>298</v>
      </c>
      <c r="C499" s="107" t="s">
        <v>104</v>
      </c>
      <c r="D499" s="129" t="s">
        <v>20</v>
      </c>
      <c r="E499" s="129">
        <v>15</v>
      </c>
      <c r="F499" s="129">
        <v>15</v>
      </c>
      <c r="G499" s="206"/>
      <c r="H499" s="244"/>
      <c r="I499" s="85">
        <v>1.1399999999999999</v>
      </c>
      <c r="J499" s="61">
        <v>1.1399999999999999</v>
      </c>
      <c r="K499" s="202">
        <f t="shared" si="59"/>
        <v>0</v>
      </c>
      <c r="L499" s="4"/>
      <c r="M499" s="66">
        <f>J499</f>
        <v>1.1399999999999999</v>
      </c>
      <c r="N499" s="19"/>
      <c r="O499" s="4"/>
      <c r="P499" s="4"/>
      <c r="Q499" s="215"/>
      <c r="R499" s="215"/>
      <c r="S499" s="222"/>
      <c r="T499" s="222"/>
      <c r="U499" s="222"/>
      <c r="V499" s="225"/>
      <c r="W499" s="228"/>
      <c r="X499" s="73"/>
      <c r="Y499" s="216"/>
      <c r="Z499" s="215"/>
    </row>
    <row r="500" spans="1:26" ht="37.5" x14ac:dyDescent="0.25">
      <c r="A500" s="91" t="s">
        <v>361</v>
      </c>
      <c r="C500" s="100" t="s">
        <v>100</v>
      </c>
      <c r="D500" s="129"/>
      <c r="E500" s="129"/>
      <c r="F500" s="129"/>
      <c r="G500" s="206"/>
      <c r="H500" s="244"/>
      <c r="I500" s="162">
        <f>SUM(I501:I512)</f>
        <v>1617.0880000000006</v>
      </c>
      <c r="J500" s="162">
        <f>SUM(J501:J512)</f>
        <v>1617.0876200000005</v>
      </c>
      <c r="K500" s="202">
        <f t="shared" si="59"/>
        <v>-3.8000000017746061E-4</v>
      </c>
      <c r="L500" s="4"/>
      <c r="M500" s="47"/>
      <c r="N500" s="19"/>
      <c r="O500" s="4"/>
      <c r="P500" s="4"/>
      <c r="Q500" s="215"/>
      <c r="R500" s="215"/>
      <c r="S500" s="222"/>
      <c r="T500" s="222"/>
      <c r="U500" s="222"/>
      <c r="V500" s="225"/>
      <c r="W500" s="228"/>
      <c r="X500" s="73"/>
      <c r="Y500" s="216"/>
      <c r="Z500" s="215"/>
    </row>
    <row r="501" spans="1:26" ht="37.5" x14ac:dyDescent="0.25">
      <c r="A501" s="92" t="s">
        <v>299</v>
      </c>
      <c r="C501" s="107" t="s">
        <v>101</v>
      </c>
      <c r="D501" s="129" t="s">
        <v>20</v>
      </c>
      <c r="E501" s="129">
        <v>5</v>
      </c>
      <c r="F501" s="129">
        <v>5</v>
      </c>
      <c r="G501" s="206"/>
      <c r="H501" s="244"/>
      <c r="I501" s="86">
        <v>405.44499999999999</v>
      </c>
      <c r="J501" s="86">
        <v>405.44499999999999</v>
      </c>
      <c r="K501" s="202">
        <f t="shared" si="59"/>
        <v>0</v>
      </c>
      <c r="L501" s="4"/>
      <c r="M501" s="19">
        <f>J501</f>
        <v>405.44499999999999</v>
      </c>
      <c r="N501" s="19"/>
      <c r="O501" s="4"/>
      <c r="P501" s="4"/>
      <c r="Q501" s="215"/>
      <c r="R501" s="215"/>
      <c r="S501" s="222"/>
      <c r="T501" s="222"/>
      <c r="U501" s="222"/>
      <c r="V501" s="225"/>
      <c r="W501" s="228"/>
      <c r="X501" s="73"/>
      <c r="Y501" s="216"/>
      <c r="Z501" s="215"/>
    </row>
    <row r="502" spans="1:26" ht="18.75" x14ac:dyDescent="0.3">
      <c r="A502" s="92" t="s">
        <v>300</v>
      </c>
      <c r="C502" s="107" t="s">
        <v>102</v>
      </c>
      <c r="D502" s="129" t="s">
        <v>20</v>
      </c>
      <c r="E502" s="129">
        <v>5</v>
      </c>
      <c r="F502" s="129">
        <v>5</v>
      </c>
      <c r="G502" s="206"/>
      <c r="H502" s="244"/>
      <c r="I502" s="85">
        <v>105.345</v>
      </c>
      <c r="J502" s="61">
        <v>105.345</v>
      </c>
      <c r="K502" s="202">
        <f t="shared" si="59"/>
        <v>0</v>
      </c>
      <c r="L502" s="4"/>
      <c r="M502" s="19">
        <f t="shared" ref="M502:M504" si="65">J502</f>
        <v>105.345</v>
      </c>
      <c r="N502" s="19"/>
      <c r="O502" s="4"/>
      <c r="P502" s="4"/>
      <c r="Q502" s="215"/>
      <c r="R502" s="215"/>
      <c r="S502" s="222"/>
      <c r="T502" s="222"/>
      <c r="U502" s="222"/>
      <c r="V502" s="225"/>
      <c r="W502" s="228"/>
      <c r="X502" s="73"/>
      <c r="Y502" s="216"/>
      <c r="Z502" s="215"/>
    </row>
    <row r="503" spans="1:26" ht="18.75" x14ac:dyDescent="0.3">
      <c r="A503" s="92" t="s">
        <v>301</v>
      </c>
      <c r="C503" s="107" t="s">
        <v>103</v>
      </c>
      <c r="D503" s="129" t="s">
        <v>39</v>
      </c>
      <c r="E503" s="129">
        <v>27</v>
      </c>
      <c r="F503" s="129">
        <v>27</v>
      </c>
      <c r="G503" s="206"/>
      <c r="H503" s="244"/>
      <c r="I503" s="154">
        <f>53.61+42.888</f>
        <v>96.49799999999999</v>
      </c>
      <c r="J503" s="86">
        <v>96.498000000000005</v>
      </c>
      <c r="K503" s="202">
        <f t="shared" si="59"/>
        <v>0</v>
      </c>
      <c r="L503" s="4"/>
      <c r="M503" s="19">
        <f t="shared" si="65"/>
        <v>96.498000000000005</v>
      </c>
      <c r="N503" s="19"/>
      <c r="O503" s="4"/>
      <c r="P503" s="4"/>
      <c r="Q503" s="215"/>
      <c r="R503" s="215"/>
      <c r="S503" s="222"/>
      <c r="T503" s="222"/>
      <c r="U503" s="222"/>
      <c r="V503" s="225"/>
      <c r="W503" s="228"/>
      <c r="X503" s="73"/>
      <c r="Y503" s="216"/>
      <c r="Z503" s="215"/>
    </row>
    <row r="504" spans="1:26" ht="18.75" x14ac:dyDescent="0.25">
      <c r="A504" s="92" t="s">
        <v>302</v>
      </c>
      <c r="C504" s="107" t="s">
        <v>104</v>
      </c>
      <c r="D504" s="129" t="s">
        <v>20</v>
      </c>
      <c r="E504" s="129">
        <v>27</v>
      </c>
      <c r="F504" s="129">
        <v>27</v>
      </c>
      <c r="G504" s="206"/>
      <c r="H504" s="244"/>
      <c r="I504" s="61">
        <f>1.14+0.912</f>
        <v>2.052</v>
      </c>
      <c r="J504" s="177">
        <v>2.052</v>
      </c>
      <c r="K504" s="202">
        <f t="shared" si="59"/>
        <v>0</v>
      </c>
      <c r="L504" s="4"/>
      <c r="M504" s="19">
        <f t="shared" si="65"/>
        <v>2.052</v>
      </c>
      <c r="N504" s="19"/>
      <c r="O504" s="4"/>
      <c r="P504" s="4"/>
      <c r="Q504" s="215"/>
      <c r="R504" s="215"/>
      <c r="S504" s="222"/>
      <c r="T504" s="222"/>
      <c r="U504" s="222"/>
      <c r="V504" s="225"/>
      <c r="W504" s="228"/>
      <c r="X504" s="73"/>
      <c r="Y504" s="216"/>
      <c r="Z504" s="215"/>
    </row>
    <row r="505" spans="1:26" ht="37.5" x14ac:dyDescent="0.25">
      <c r="A505" s="92" t="s">
        <v>732</v>
      </c>
      <c r="C505" s="98" t="s">
        <v>59</v>
      </c>
      <c r="D505" s="129" t="s">
        <v>20</v>
      </c>
      <c r="E505" s="129">
        <v>2</v>
      </c>
      <c r="F505" s="129">
        <v>2</v>
      </c>
      <c r="G505" s="206"/>
      <c r="H505" s="244"/>
      <c r="I505" s="86">
        <v>779.98</v>
      </c>
      <c r="J505" s="178">
        <v>779.98</v>
      </c>
      <c r="K505" s="202">
        <f t="shared" si="59"/>
        <v>0</v>
      </c>
      <c r="L505" s="4"/>
      <c r="M505" s="196">
        <f>J505</f>
        <v>779.98</v>
      </c>
      <c r="N505" s="19"/>
      <c r="O505" s="4"/>
      <c r="P505" s="4"/>
      <c r="Q505" s="215"/>
      <c r="R505" s="215"/>
      <c r="S505" s="222"/>
      <c r="T505" s="222"/>
      <c r="U505" s="222"/>
      <c r="V505" s="225"/>
      <c r="W505" s="228"/>
      <c r="X505" s="73"/>
      <c r="Y505" s="216"/>
      <c r="Z505" s="215"/>
    </row>
    <row r="506" spans="1:26" ht="18.75" x14ac:dyDescent="0.3">
      <c r="A506" s="92" t="s">
        <v>733</v>
      </c>
      <c r="C506" s="116" t="s">
        <v>1044</v>
      </c>
      <c r="D506" s="129" t="s">
        <v>20</v>
      </c>
      <c r="E506" s="129">
        <v>18</v>
      </c>
      <c r="F506" s="129">
        <v>18</v>
      </c>
      <c r="G506" s="206"/>
      <c r="H506" s="244"/>
      <c r="I506" s="85">
        <v>21.402000000000001</v>
      </c>
      <c r="J506" s="177">
        <v>21.402000000000001</v>
      </c>
      <c r="K506" s="202">
        <f t="shared" si="59"/>
        <v>0</v>
      </c>
      <c r="L506" s="4"/>
      <c r="M506" s="196">
        <f t="shared" ref="M506:M510" si="66">J506</f>
        <v>21.402000000000001</v>
      </c>
      <c r="N506" s="19"/>
      <c r="O506" s="4"/>
      <c r="P506" s="4"/>
      <c r="Q506" s="215"/>
      <c r="R506" s="215"/>
      <c r="S506" s="222"/>
      <c r="T506" s="222"/>
      <c r="U506" s="222"/>
      <c r="V506" s="225"/>
      <c r="W506" s="228"/>
      <c r="X506" s="73"/>
      <c r="Y506" s="216"/>
      <c r="Z506" s="215"/>
    </row>
    <row r="507" spans="1:26" ht="18.75" x14ac:dyDescent="0.3">
      <c r="A507" s="92" t="s">
        <v>734</v>
      </c>
      <c r="C507" s="116" t="s">
        <v>1045</v>
      </c>
      <c r="D507" s="129" t="s">
        <v>20</v>
      </c>
      <c r="E507" s="129">
        <v>18</v>
      </c>
      <c r="F507" s="129">
        <v>18</v>
      </c>
      <c r="G507" s="206"/>
      <c r="H507" s="244"/>
      <c r="I507" s="85">
        <v>30.582000000000001</v>
      </c>
      <c r="J507" s="177">
        <f>25.485+5.097</f>
        <v>30.582000000000001</v>
      </c>
      <c r="K507" s="202">
        <f t="shared" si="59"/>
        <v>0</v>
      </c>
      <c r="L507" s="4"/>
      <c r="M507" s="196">
        <f t="shared" si="66"/>
        <v>30.582000000000001</v>
      </c>
      <c r="N507" s="19"/>
      <c r="O507" s="4"/>
      <c r="P507" s="4"/>
      <c r="Q507" s="215"/>
      <c r="R507" s="215"/>
      <c r="S507" s="222"/>
      <c r="T507" s="222"/>
      <c r="U507" s="222"/>
      <c r="V507" s="225"/>
      <c r="W507" s="228"/>
      <c r="X507" s="73"/>
      <c r="Y507" s="216"/>
      <c r="Z507" s="215"/>
    </row>
    <row r="508" spans="1:26" ht="18.75" x14ac:dyDescent="0.3">
      <c r="A508" s="92" t="s">
        <v>735</v>
      </c>
      <c r="C508" s="116" t="s">
        <v>1046</v>
      </c>
      <c r="D508" s="129" t="s">
        <v>39</v>
      </c>
      <c r="E508" s="129">
        <v>6</v>
      </c>
      <c r="F508" s="129">
        <v>6</v>
      </c>
      <c r="G508" s="206"/>
      <c r="H508" s="244"/>
      <c r="I508" s="85">
        <v>60.938000000000002</v>
      </c>
      <c r="J508" s="177">
        <v>60.9375</v>
      </c>
      <c r="K508" s="202">
        <f t="shared" si="59"/>
        <v>-5.0000000000238742E-4</v>
      </c>
      <c r="L508" s="4"/>
      <c r="M508" s="196">
        <f t="shared" si="66"/>
        <v>60.9375</v>
      </c>
      <c r="N508" s="19"/>
      <c r="O508" s="4"/>
      <c r="P508" s="4"/>
      <c r="Q508" s="215"/>
      <c r="R508" s="215"/>
      <c r="S508" s="222"/>
      <c r="T508" s="222"/>
      <c r="U508" s="222"/>
      <c r="V508" s="225"/>
      <c r="W508" s="228"/>
      <c r="X508" s="73"/>
      <c r="Y508" s="216"/>
      <c r="Z508" s="215"/>
    </row>
    <row r="509" spans="1:26" ht="18.75" x14ac:dyDescent="0.3">
      <c r="A509" s="92" t="s">
        <v>736</v>
      </c>
      <c r="C509" s="116" t="s">
        <v>1047</v>
      </c>
      <c r="D509" s="129" t="s">
        <v>20</v>
      </c>
      <c r="E509" s="129">
        <v>6</v>
      </c>
      <c r="F509" s="129">
        <v>6</v>
      </c>
      <c r="G509" s="206"/>
      <c r="H509" s="244"/>
      <c r="I509" s="154">
        <v>19.170000000000002</v>
      </c>
      <c r="J509" s="179">
        <v>19.170000000000002</v>
      </c>
      <c r="K509" s="202">
        <f t="shared" si="59"/>
        <v>0</v>
      </c>
      <c r="L509" s="4"/>
      <c r="M509" s="196">
        <f t="shared" si="66"/>
        <v>19.170000000000002</v>
      </c>
      <c r="N509" s="19"/>
      <c r="O509" s="4"/>
      <c r="P509" s="4"/>
      <c r="Q509" s="215"/>
      <c r="R509" s="215"/>
      <c r="S509" s="222"/>
      <c r="T509" s="222"/>
      <c r="U509" s="222"/>
      <c r="V509" s="225"/>
      <c r="W509" s="228"/>
      <c r="X509" s="73"/>
      <c r="Y509" s="216"/>
      <c r="Z509" s="215"/>
    </row>
    <row r="510" spans="1:26" ht="18.75" x14ac:dyDescent="0.3">
      <c r="A510" s="92" t="s">
        <v>737</v>
      </c>
      <c r="C510" s="116" t="s">
        <v>375</v>
      </c>
      <c r="D510" s="129" t="s">
        <v>40</v>
      </c>
      <c r="E510" s="129">
        <v>4.1000000000000002E-2</v>
      </c>
      <c r="F510" s="129">
        <v>4.1000000000000002E-2</v>
      </c>
      <c r="G510" s="206"/>
      <c r="H510" s="244"/>
      <c r="I510" s="154">
        <v>58.392000000000003</v>
      </c>
      <c r="J510" s="179">
        <v>58.392119999999998</v>
      </c>
      <c r="K510" s="202">
        <f t="shared" si="59"/>
        <v>1.1999999999545707E-4</v>
      </c>
      <c r="L510" s="4"/>
      <c r="M510" s="196">
        <f t="shared" si="66"/>
        <v>58.392119999999998</v>
      </c>
      <c r="N510" s="19"/>
      <c r="O510" s="4"/>
      <c r="P510" s="4"/>
      <c r="Q510" s="215"/>
      <c r="R510" s="215"/>
      <c r="S510" s="222"/>
      <c r="T510" s="222"/>
      <c r="U510" s="222"/>
      <c r="V510" s="225"/>
      <c r="W510" s="228"/>
      <c r="X510" s="73"/>
      <c r="Y510" s="216"/>
      <c r="Z510" s="215"/>
    </row>
    <row r="511" spans="1:26" ht="18.75" x14ac:dyDescent="0.3">
      <c r="A511" s="92" t="s">
        <v>738</v>
      </c>
      <c r="C511" s="116" t="s">
        <v>1048</v>
      </c>
      <c r="D511" s="129" t="s">
        <v>20</v>
      </c>
      <c r="E511" s="129">
        <v>12</v>
      </c>
      <c r="F511" s="129">
        <v>12</v>
      </c>
      <c r="G511" s="206"/>
      <c r="H511" s="244"/>
      <c r="I511" s="154">
        <v>33.42</v>
      </c>
      <c r="J511" s="179">
        <v>33.42</v>
      </c>
      <c r="K511" s="202">
        <f t="shared" si="59"/>
        <v>0</v>
      </c>
      <c r="L511" s="4"/>
      <c r="M511" s="195">
        <f>J511</f>
        <v>33.42</v>
      </c>
      <c r="N511" s="19"/>
      <c r="O511" s="4"/>
      <c r="P511" s="4"/>
      <c r="Q511" s="215"/>
      <c r="R511" s="215"/>
      <c r="S511" s="222"/>
      <c r="T511" s="222"/>
      <c r="U511" s="222"/>
      <c r="V511" s="225"/>
      <c r="W511" s="228"/>
      <c r="X511" s="73"/>
      <c r="Y511" s="216"/>
      <c r="Z511" s="215"/>
    </row>
    <row r="512" spans="1:26" ht="18.75" x14ac:dyDescent="0.3">
      <c r="A512" s="92" t="s">
        <v>739</v>
      </c>
      <c r="C512" s="117" t="s">
        <v>1049</v>
      </c>
      <c r="D512" s="129" t="s">
        <v>20</v>
      </c>
      <c r="E512" s="129">
        <v>6</v>
      </c>
      <c r="F512" s="129">
        <v>6</v>
      </c>
      <c r="G512" s="206"/>
      <c r="H512" s="244"/>
      <c r="I512" s="154">
        <v>3.8639999999999999</v>
      </c>
      <c r="J512" s="179">
        <v>3.8639999999999999</v>
      </c>
      <c r="K512" s="202">
        <f t="shared" si="59"/>
        <v>0</v>
      </c>
      <c r="L512" s="4"/>
      <c r="M512" s="195">
        <f>J512</f>
        <v>3.8639999999999999</v>
      </c>
      <c r="N512" s="19"/>
      <c r="O512" s="4"/>
      <c r="P512" s="4"/>
      <c r="Q512" s="215"/>
      <c r="R512" s="215"/>
      <c r="S512" s="222"/>
      <c r="T512" s="222"/>
      <c r="U512" s="222"/>
      <c r="V512" s="225"/>
      <c r="W512" s="228"/>
      <c r="X512" s="73"/>
      <c r="Y512" s="216"/>
      <c r="Z512" s="215"/>
    </row>
    <row r="513" spans="1:26" ht="37.5" x14ac:dyDescent="0.3">
      <c r="A513" s="91" t="s">
        <v>362</v>
      </c>
      <c r="C513" s="100" t="s">
        <v>106</v>
      </c>
      <c r="D513" s="125"/>
      <c r="E513" s="84"/>
      <c r="F513" s="84"/>
      <c r="G513" s="206"/>
      <c r="H513" s="244"/>
      <c r="I513" s="153">
        <f>SUM(I514:I517)</f>
        <v>565.54</v>
      </c>
      <c r="J513" s="153">
        <f>SUM(J514:J517)</f>
        <v>565.54</v>
      </c>
      <c r="K513" s="202">
        <f t="shared" si="59"/>
        <v>0</v>
      </c>
      <c r="L513" s="4"/>
      <c r="M513" s="47"/>
      <c r="N513" s="19"/>
      <c r="O513" s="4"/>
      <c r="P513" s="4"/>
      <c r="Q513" s="215"/>
      <c r="R513" s="215"/>
      <c r="S513" s="222"/>
      <c r="T513" s="222"/>
      <c r="U513" s="222"/>
      <c r="V513" s="225"/>
      <c r="W513" s="228"/>
      <c r="X513" s="73"/>
      <c r="Y513" s="216"/>
      <c r="Z513" s="215"/>
    </row>
    <row r="514" spans="1:26" ht="37.5" x14ac:dyDescent="0.25">
      <c r="A514" s="92" t="s">
        <v>303</v>
      </c>
      <c r="C514" s="107" t="s">
        <v>101</v>
      </c>
      <c r="D514" s="129" t="s">
        <v>20</v>
      </c>
      <c r="E514" s="129">
        <v>5</v>
      </c>
      <c r="F514" s="129">
        <v>5</v>
      </c>
      <c r="G514" s="206"/>
      <c r="H514" s="244"/>
      <c r="I514" s="86">
        <v>405.44499999999999</v>
      </c>
      <c r="J514" s="86">
        <v>405.44499999999999</v>
      </c>
      <c r="K514" s="202">
        <f t="shared" si="59"/>
        <v>0</v>
      </c>
      <c r="L514" s="198"/>
      <c r="M514" s="19">
        <f>J514</f>
        <v>405.44499999999999</v>
      </c>
      <c r="N514" s="19"/>
      <c r="O514" s="4"/>
      <c r="P514" s="4"/>
      <c r="Q514" s="215"/>
      <c r="R514" s="215"/>
      <c r="S514" s="222"/>
      <c r="T514" s="222"/>
      <c r="U514" s="222"/>
      <c r="V514" s="225"/>
      <c r="W514" s="228"/>
      <c r="X514" s="73"/>
      <c r="Y514" s="216"/>
      <c r="Z514" s="215"/>
    </row>
    <row r="515" spans="1:26" ht="18.75" x14ac:dyDescent="0.3">
      <c r="A515" s="92" t="s">
        <v>304</v>
      </c>
      <c r="C515" s="107" t="s">
        <v>102</v>
      </c>
      <c r="D515" s="129" t="s">
        <v>39</v>
      </c>
      <c r="E515" s="129">
        <v>5</v>
      </c>
      <c r="F515" s="129">
        <v>5</v>
      </c>
      <c r="G515" s="206"/>
      <c r="H515" s="244"/>
      <c r="I515" s="85">
        <v>105.345</v>
      </c>
      <c r="J515" s="173">
        <v>105.345</v>
      </c>
      <c r="K515" s="202">
        <f t="shared" si="59"/>
        <v>0</v>
      </c>
      <c r="L515" s="4"/>
      <c r="M515" s="19">
        <f t="shared" ref="M515:M516" si="67">J515</f>
        <v>105.345</v>
      </c>
      <c r="N515" s="19"/>
      <c r="O515" s="4"/>
      <c r="P515" s="4"/>
      <c r="Q515" s="215"/>
      <c r="R515" s="215"/>
      <c r="S515" s="222"/>
      <c r="T515" s="222"/>
      <c r="U515" s="222"/>
      <c r="V515" s="225"/>
      <c r="W515" s="228"/>
      <c r="X515" s="73"/>
      <c r="Y515" s="216"/>
      <c r="Z515" s="215"/>
    </row>
    <row r="516" spans="1:26" ht="18.75" x14ac:dyDescent="0.3">
      <c r="A516" s="92" t="s">
        <v>305</v>
      </c>
      <c r="C516" s="107" t="s">
        <v>103</v>
      </c>
      <c r="D516" s="129" t="s">
        <v>20</v>
      </c>
      <c r="E516" s="129">
        <v>15</v>
      </c>
      <c r="F516" s="129">
        <v>15</v>
      </c>
      <c r="G516" s="206"/>
      <c r="H516" s="244"/>
      <c r="I516" s="85">
        <v>53.61</v>
      </c>
      <c r="J516" s="154">
        <v>53.61</v>
      </c>
      <c r="K516" s="202">
        <f t="shared" si="59"/>
        <v>0</v>
      </c>
      <c r="L516" s="4"/>
      <c r="M516" s="19">
        <f t="shared" si="67"/>
        <v>53.61</v>
      </c>
      <c r="N516" s="19"/>
      <c r="O516" s="4"/>
      <c r="P516" s="4"/>
      <c r="Q516" s="215"/>
      <c r="R516" s="215"/>
      <c r="S516" s="222"/>
      <c r="T516" s="222"/>
      <c r="U516" s="222"/>
      <c r="V516" s="225"/>
      <c r="W516" s="228"/>
      <c r="X516" s="73"/>
      <c r="Y516" s="216"/>
      <c r="Z516" s="215"/>
    </row>
    <row r="517" spans="1:26" ht="18.75" x14ac:dyDescent="0.3">
      <c r="A517" s="92" t="s">
        <v>306</v>
      </c>
      <c r="C517" s="107" t="s">
        <v>104</v>
      </c>
      <c r="D517" s="129" t="s">
        <v>20</v>
      </c>
      <c r="E517" s="129">
        <v>15</v>
      </c>
      <c r="F517" s="129">
        <v>15</v>
      </c>
      <c r="G517" s="206"/>
      <c r="H517" s="244"/>
      <c r="I517" s="85">
        <v>1.1399999999999999</v>
      </c>
      <c r="J517" s="173">
        <v>1.1399999999999999</v>
      </c>
      <c r="K517" s="202">
        <f t="shared" si="59"/>
        <v>0</v>
      </c>
      <c r="L517" s="4"/>
      <c r="M517" s="193">
        <f>J517</f>
        <v>1.1399999999999999</v>
      </c>
      <c r="N517" s="19"/>
      <c r="O517" s="4"/>
      <c r="P517" s="4"/>
      <c r="Q517" s="215"/>
      <c r="R517" s="215"/>
      <c r="S517" s="222"/>
      <c r="T517" s="222"/>
      <c r="U517" s="222"/>
      <c r="V517" s="225"/>
      <c r="W517" s="228"/>
      <c r="X517" s="73"/>
      <c r="Y517" s="216"/>
      <c r="Z517" s="215"/>
    </row>
    <row r="518" spans="1:26" ht="37.5" x14ac:dyDescent="0.3">
      <c r="A518" s="91" t="s">
        <v>363</v>
      </c>
      <c r="C518" s="100" t="s">
        <v>107</v>
      </c>
      <c r="D518" s="83"/>
      <c r="E518" s="83"/>
      <c r="F518" s="83"/>
      <c r="G518" s="206"/>
      <c r="H518" s="244"/>
      <c r="I518" s="153">
        <f>SUM(I519:I522)</f>
        <v>565.54</v>
      </c>
      <c r="J518" s="153">
        <f>SUM(J519:J522)</f>
        <v>565.54</v>
      </c>
      <c r="K518" s="202">
        <f t="shared" si="59"/>
        <v>0</v>
      </c>
      <c r="L518" s="4"/>
      <c r="M518" s="47"/>
      <c r="N518" s="19"/>
      <c r="O518" s="4"/>
      <c r="P518" s="4"/>
      <c r="Q518" s="215"/>
      <c r="R518" s="215"/>
      <c r="S518" s="222"/>
      <c r="T518" s="222"/>
      <c r="U518" s="222"/>
      <c r="V518" s="225"/>
      <c r="W518" s="228"/>
      <c r="X518" s="73"/>
      <c r="Y518" s="216"/>
      <c r="Z518" s="215"/>
    </row>
    <row r="519" spans="1:26" ht="37.5" x14ac:dyDescent="0.25">
      <c r="A519" s="92" t="s">
        <v>307</v>
      </c>
      <c r="C519" s="107" t="s">
        <v>101</v>
      </c>
      <c r="D519" s="129" t="s">
        <v>20</v>
      </c>
      <c r="E519" s="129">
        <v>5</v>
      </c>
      <c r="F519" s="129">
        <v>5</v>
      </c>
      <c r="G519" s="206"/>
      <c r="H519" s="244"/>
      <c r="I519" s="86">
        <v>405.44499999999999</v>
      </c>
      <c r="J519" s="158">
        <v>405.44499999999999</v>
      </c>
      <c r="K519" s="202">
        <f t="shared" si="59"/>
        <v>0</v>
      </c>
      <c r="L519" s="198"/>
      <c r="M519" s="194">
        <f>J519</f>
        <v>405.44499999999999</v>
      </c>
      <c r="N519" s="19"/>
      <c r="O519" s="4"/>
      <c r="P519" s="4"/>
      <c r="Q519" s="215"/>
      <c r="R519" s="215"/>
      <c r="S519" s="222"/>
      <c r="T519" s="222"/>
      <c r="U519" s="222"/>
      <c r="V519" s="225"/>
      <c r="W519" s="228"/>
      <c r="X519" s="73"/>
      <c r="Y519" s="216"/>
      <c r="Z519" s="215"/>
    </row>
    <row r="520" spans="1:26" ht="18.75" x14ac:dyDescent="0.3">
      <c r="A520" s="92" t="s">
        <v>308</v>
      </c>
      <c r="C520" s="107" t="s">
        <v>102</v>
      </c>
      <c r="D520" s="129" t="s">
        <v>39</v>
      </c>
      <c r="E520" s="129">
        <v>5</v>
      </c>
      <c r="F520" s="129">
        <v>5</v>
      </c>
      <c r="G520" s="206"/>
      <c r="H520" s="244"/>
      <c r="I520" s="85">
        <v>105.345</v>
      </c>
      <c r="J520" s="173">
        <v>105.345</v>
      </c>
      <c r="K520" s="202">
        <f t="shared" si="59"/>
        <v>0</v>
      </c>
      <c r="L520" s="4"/>
      <c r="M520" s="193">
        <f t="shared" ref="M520:M521" si="68">J520</f>
        <v>105.345</v>
      </c>
      <c r="N520" s="19"/>
      <c r="O520" s="4"/>
      <c r="P520" s="4"/>
      <c r="Q520" s="215"/>
      <c r="R520" s="215"/>
      <c r="S520" s="222"/>
      <c r="T520" s="222"/>
      <c r="U520" s="222"/>
      <c r="V520" s="225"/>
      <c r="W520" s="228"/>
      <c r="X520" s="73"/>
      <c r="Y520" s="216"/>
      <c r="Z520" s="215"/>
    </row>
    <row r="521" spans="1:26" ht="18.75" x14ac:dyDescent="0.3">
      <c r="A521" s="92" t="s">
        <v>309</v>
      </c>
      <c r="C521" s="107" t="s">
        <v>103</v>
      </c>
      <c r="D521" s="129" t="s">
        <v>20</v>
      </c>
      <c r="E521" s="129">
        <v>15</v>
      </c>
      <c r="F521" s="129">
        <v>15</v>
      </c>
      <c r="G521" s="206"/>
      <c r="H521" s="244"/>
      <c r="I521" s="85">
        <v>53.61</v>
      </c>
      <c r="J521" s="171">
        <v>53.61</v>
      </c>
      <c r="K521" s="202">
        <f t="shared" si="59"/>
        <v>0</v>
      </c>
      <c r="L521" s="4"/>
      <c r="M521" s="193">
        <f t="shared" si="68"/>
        <v>53.61</v>
      </c>
      <c r="N521" s="19"/>
      <c r="O521" s="4"/>
      <c r="P521" s="4"/>
      <c r="Q521" s="215"/>
      <c r="R521" s="215"/>
      <c r="S521" s="222"/>
      <c r="T521" s="222"/>
      <c r="U521" s="222"/>
      <c r="V521" s="225"/>
      <c r="W521" s="228"/>
      <c r="X521" s="73"/>
      <c r="Y521" s="216"/>
      <c r="Z521" s="215"/>
    </row>
    <row r="522" spans="1:26" ht="18.75" x14ac:dyDescent="0.3">
      <c r="A522" s="92" t="s">
        <v>310</v>
      </c>
      <c r="C522" s="107" t="s">
        <v>104</v>
      </c>
      <c r="D522" s="129" t="s">
        <v>20</v>
      </c>
      <c r="E522" s="129">
        <v>15</v>
      </c>
      <c r="F522" s="129">
        <v>15</v>
      </c>
      <c r="G522" s="206"/>
      <c r="H522" s="244"/>
      <c r="I522" s="85">
        <v>1.1399999999999999</v>
      </c>
      <c r="J522" s="173">
        <v>1.1399999999999999</v>
      </c>
      <c r="K522" s="202">
        <f t="shared" si="59"/>
        <v>0</v>
      </c>
      <c r="L522" s="4"/>
      <c r="M522" s="193">
        <f>J522</f>
        <v>1.1399999999999999</v>
      </c>
      <c r="N522" s="19"/>
      <c r="O522" s="4"/>
      <c r="P522" s="4"/>
      <c r="Q522" s="215"/>
      <c r="R522" s="215"/>
      <c r="S522" s="222"/>
      <c r="T522" s="222"/>
      <c r="U522" s="222"/>
      <c r="V522" s="225"/>
      <c r="W522" s="228"/>
      <c r="X522" s="73"/>
      <c r="Y522" s="216"/>
      <c r="Z522" s="215"/>
    </row>
    <row r="523" spans="1:26" ht="18.75" x14ac:dyDescent="0.3">
      <c r="A523" s="91" t="s">
        <v>364</v>
      </c>
      <c r="C523" s="118" t="s">
        <v>1050</v>
      </c>
      <c r="D523" s="129"/>
      <c r="E523" s="129"/>
      <c r="F523" s="129"/>
      <c r="G523" s="206"/>
      <c r="H523" s="244"/>
      <c r="I523" s="167">
        <f>SUM(I524)</f>
        <v>72324.7</v>
      </c>
      <c r="J523" s="167">
        <f>SUM(J524)</f>
        <v>72324.7</v>
      </c>
      <c r="K523" s="202">
        <f t="shared" si="59"/>
        <v>0</v>
      </c>
      <c r="L523" s="4"/>
      <c r="M523" s="47"/>
      <c r="N523" s="19"/>
      <c r="O523" s="4"/>
      <c r="P523" s="4"/>
      <c r="Q523" s="215"/>
      <c r="R523" s="215"/>
      <c r="S523" s="222"/>
      <c r="T523" s="222"/>
      <c r="U523" s="222"/>
      <c r="V523" s="225"/>
      <c r="W523" s="228"/>
      <c r="X523" s="73"/>
      <c r="Y523" s="216"/>
      <c r="Z523" s="215"/>
    </row>
    <row r="524" spans="1:26" ht="18.75" x14ac:dyDescent="0.3">
      <c r="A524" s="92" t="s">
        <v>311</v>
      </c>
      <c r="C524" s="108" t="s">
        <v>1051</v>
      </c>
      <c r="D524" s="129" t="s">
        <v>30</v>
      </c>
      <c r="E524" s="84">
        <v>7</v>
      </c>
      <c r="F524" s="84">
        <v>7</v>
      </c>
      <c r="G524" s="206"/>
      <c r="H524" s="244"/>
      <c r="I524" s="168">
        <v>72324.7</v>
      </c>
      <c r="J524" s="173">
        <v>72324.7</v>
      </c>
      <c r="K524" s="202">
        <f t="shared" si="59"/>
        <v>0</v>
      </c>
      <c r="L524" s="4"/>
      <c r="M524" s="193">
        <f>J524</f>
        <v>72324.7</v>
      </c>
      <c r="N524" s="19"/>
      <c r="O524" s="4"/>
      <c r="P524" s="4"/>
      <c r="Q524" s="215"/>
      <c r="R524" s="215"/>
      <c r="S524" s="222"/>
      <c r="T524" s="222"/>
      <c r="U524" s="222"/>
      <c r="V524" s="225"/>
      <c r="W524" s="228"/>
      <c r="X524" s="73"/>
      <c r="Y524" s="216"/>
      <c r="Z524" s="215"/>
    </row>
    <row r="525" spans="1:26" ht="37.5" x14ac:dyDescent="0.3">
      <c r="A525" s="96"/>
      <c r="C525" s="100" t="s">
        <v>374</v>
      </c>
      <c r="D525" s="125"/>
      <c r="E525" s="84"/>
      <c r="F525" s="84"/>
      <c r="G525" s="206"/>
      <c r="H525" s="244"/>
      <c r="I525" s="162">
        <f>I526+I535+I544+I553+I556+I559+I562</f>
        <v>91149.383000000002</v>
      </c>
      <c r="J525" s="207">
        <f>J526+J535+J544+J553+J556+J559+J562</f>
        <v>91149.382859999998</v>
      </c>
      <c r="K525" s="202">
        <f t="shared" ref="K525:K588" si="69">J525-I525</f>
        <v>-1.4000000373926014E-4</v>
      </c>
      <c r="L525" s="4"/>
      <c r="M525" s="47"/>
      <c r="N525" s="19"/>
      <c r="O525" s="4"/>
      <c r="P525" s="4"/>
      <c r="Q525" s="215"/>
      <c r="R525" s="215"/>
      <c r="S525" s="222"/>
      <c r="T525" s="222"/>
      <c r="U525" s="222"/>
      <c r="V525" s="225"/>
      <c r="W525" s="228"/>
      <c r="X525" s="73"/>
      <c r="Y525" s="216"/>
      <c r="Z525" s="215"/>
    </row>
    <row r="526" spans="1:26" ht="18.75" x14ac:dyDescent="0.3">
      <c r="A526" s="91" t="s">
        <v>457</v>
      </c>
      <c r="C526" s="100" t="s">
        <v>1052</v>
      </c>
      <c r="D526" s="125"/>
      <c r="E526" s="84"/>
      <c r="F526" s="84"/>
      <c r="G526" s="206"/>
      <c r="H526" s="244"/>
      <c r="I526" s="162">
        <f>SUM(I527:I534)</f>
        <v>9089.7260000000024</v>
      </c>
      <c r="J526" s="162">
        <f>SUM(J527:J534)</f>
        <v>9089.7257200000004</v>
      </c>
      <c r="K526" s="202">
        <f t="shared" si="69"/>
        <v>-2.8000000202155206E-4</v>
      </c>
      <c r="L526" s="4"/>
      <c r="M526" s="47"/>
      <c r="N526" s="19"/>
      <c r="O526" s="4"/>
      <c r="P526" s="4"/>
      <c r="Q526" s="215"/>
      <c r="R526" s="215"/>
      <c r="S526" s="222"/>
      <c r="T526" s="222"/>
      <c r="U526" s="222"/>
      <c r="V526" s="225"/>
      <c r="W526" s="228"/>
      <c r="X526" s="73"/>
      <c r="Y526" s="216"/>
      <c r="Z526" s="215"/>
    </row>
    <row r="527" spans="1:26" ht="37.5" x14ac:dyDescent="0.25">
      <c r="A527" s="92" t="s">
        <v>458</v>
      </c>
      <c r="C527" s="99" t="s">
        <v>59</v>
      </c>
      <c r="D527" s="128" t="s">
        <v>20</v>
      </c>
      <c r="E527" s="149">
        <v>16</v>
      </c>
      <c r="F527" s="149">
        <v>16</v>
      </c>
      <c r="G527" s="206"/>
      <c r="H527" s="244"/>
      <c r="I527" s="86">
        <v>6239.84</v>
      </c>
      <c r="J527" s="86">
        <f>5849.85+389.99</f>
        <v>6239.84</v>
      </c>
      <c r="K527" s="202">
        <f t="shared" si="69"/>
        <v>0</v>
      </c>
      <c r="L527" s="4"/>
      <c r="M527" s="19">
        <f>J527</f>
        <v>6239.84</v>
      </c>
      <c r="N527" s="19"/>
      <c r="O527" s="4"/>
      <c r="P527" s="4"/>
      <c r="Q527" s="215"/>
      <c r="R527" s="215"/>
      <c r="S527" s="222"/>
      <c r="T527" s="222"/>
      <c r="U527" s="222"/>
      <c r="V527" s="225"/>
      <c r="W527" s="228"/>
      <c r="X527" s="73"/>
      <c r="Y527" s="216"/>
      <c r="Z527" s="215"/>
    </row>
    <row r="528" spans="1:26" ht="37.5" x14ac:dyDescent="0.25">
      <c r="A528" s="92" t="s">
        <v>459</v>
      </c>
      <c r="C528" s="99" t="s">
        <v>61</v>
      </c>
      <c r="D528" s="128" t="s">
        <v>39</v>
      </c>
      <c r="E528" s="149">
        <v>16</v>
      </c>
      <c r="F528" s="149">
        <v>16</v>
      </c>
      <c r="G528" s="206"/>
      <c r="H528" s="244"/>
      <c r="I528" s="86">
        <v>1569.44</v>
      </c>
      <c r="J528" s="86">
        <f>1471.35+98.09</f>
        <v>1569.4399999999998</v>
      </c>
      <c r="K528" s="202">
        <f t="shared" si="69"/>
        <v>0</v>
      </c>
      <c r="L528" s="4"/>
      <c r="M528" s="19">
        <f t="shared" ref="M528:M531" si="70">J528</f>
        <v>1569.4399999999998</v>
      </c>
      <c r="N528" s="19"/>
      <c r="O528" s="4"/>
      <c r="P528" s="4"/>
      <c r="Q528" s="215"/>
      <c r="R528" s="215"/>
      <c r="S528" s="222"/>
      <c r="T528" s="222"/>
      <c r="U528" s="222"/>
      <c r="V528" s="225"/>
      <c r="W528" s="228"/>
      <c r="X528" s="73"/>
      <c r="Y528" s="216"/>
      <c r="Z528" s="215"/>
    </row>
    <row r="529" spans="1:26" ht="18.75" x14ac:dyDescent="0.25">
      <c r="A529" s="92" t="s">
        <v>460</v>
      </c>
      <c r="C529" s="99" t="s">
        <v>63</v>
      </c>
      <c r="D529" s="128" t="s">
        <v>20</v>
      </c>
      <c r="E529" s="149">
        <v>16</v>
      </c>
      <c r="F529" s="149">
        <v>16</v>
      </c>
      <c r="G529" s="206"/>
      <c r="H529" s="244"/>
      <c r="I529" s="86">
        <v>585.98400000000004</v>
      </c>
      <c r="J529" s="86">
        <f>549.36+36.624</f>
        <v>585.98400000000004</v>
      </c>
      <c r="K529" s="202">
        <f t="shared" si="69"/>
        <v>0</v>
      </c>
      <c r="L529" s="4"/>
      <c r="M529" s="19">
        <f t="shared" si="70"/>
        <v>585.98400000000004</v>
      </c>
      <c r="N529" s="19"/>
      <c r="O529" s="4"/>
      <c r="P529" s="4"/>
      <c r="Q529" s="215"/>
      <c r="R529" s="215"/>
      <c r="S529" s="222"/>
      <c r="T529" s="222"/>
      <c r="U529" s="222"/>
      <c r="V529" s="225"/>
      <c r="W529" s="228"/>
      <c r="X529" s="73"/>
      <c r="Y529" s="216"/>
      <c r="Z529" s="215"/>
    </row>
    <row r="530" spans="1:26" ht="18.75" x14ac:dyDescent="0.25">
      <c r="A530" s="92" t="s">
        <v>461</v>
      </c>
      <c r="C530" s="99" t="s">
        <v>66</v>
      </c>
      <c r="D530" s="128" t="s">
        <v>20</v>
      </c>
      <c r="E530" s="149">
        <v>16</v>
      </c>
      <c r="F530" s="149">
        <v>16</v>
      </c>
      <c r="G530" s="206"/>
      <c r="H530" s="244"/>
      <c r="I530" s="86">
        <v>414.286</v>
      </c>
      <c r="J530" s="86">
        <f>388.39286+25.89286</f>
        <v>414.28571999999997</v>
      </c>
      <c r="K530" s="202">
        <f t="shared" si="69"/>
        <v>-2.800000000320324E-4</v>
      </c>
      <c r="L530" s="4"/>
      <c r="M530" s="19">
        <f t="shared" si="70"/>
        <v>414.28571999999997</v>
      </c>
      <c r="N530" s="19"/>
      <c r="O530" s="4"/>
      <c r="P530" s="4"/>
      <c r="Q530" s="215"/>
      <c r="R530" s="215"/>
      <c r="S530" s="222"/>
      <c r="T530" s="222"/>
      <c r="U530" s="222"/>
      <c r="V530" s="225"/>
      <c r="W530" s="228"/>
      <c r="X530" s="73"/>
      <c r="Y530" s="216"/>
      <c r="Z530" s="215"/>
    </row>
    <row r="531" spans="1:26" ht="18.75" x14ac:dyDescent="0.25">
      <c r="A531" s="92" t="s">
        <v>462</v>
      </c>
      <c r="C531" s="119" t="s">
        <v>108</v>
      </c>
      <c r="D531" s="143" t="s">
        <v>20</v>
      </c>
      <c r="E531" s="143">
        <v>48</v>
      </c>
      <c r="F531" s="143">
        <v>48</v>
      </c>
      <c r="G531" s="206"/>
      <c r="H531" s="244"/>
      <c r="I531" s="86">
        <v>84</v>
      </c>
      <c r="J531" s="86">
        <f>78.75+5.25</f>
        <v>84</v>
      </c>
      <c r="K531" s="202">
        <f t="shared" si="69"/>
        <v>0</v>
      </c>
      <c r="L531" s="4"/>
      <c r="M531" s="19">
        <f t="shared" si="70"/>
        <v>84</v>
      </c>
      <c r="N531" s="19"/>
      <c r="O531" s="4"/>
      <c r="P531" s="4"/>
      <c r="Q531" s="215"/>
      <c r="R531" s="215"/>
      <c r="S531" s="222"/>
      <c r="T531" s="222"/>
      <c r="U531" s="222"/>
      <c r="V531" s="225"/>
      <c r="W531" s="228"/>
      <c r="X531" s="73"/>
      <c r="Y531" s="216"/>
      <c r="Z531" s="215"/>
    </row>
    <row r="532" spans="1:26" ht="18.75" x14ac:dyDescent="0.25">
      <c r="A532" s="92" t="s">
        <v>463</v>
      </c>
      <c r="C532" s="119" t="s">
        <v>110</v>
      </c>
      <c r="D532" s="143" t="s">
        <v>20</v>
      </c>
      <c r="E532" s="143">
        <v>48</v>
      </c>
      <c r="F532" s="143">
        <v>48</v>
      </c>
      <c r="G532" s="206"/>
      <c r="H532" s="244"/>
      <c r="I532" s="86">
        <v>29.664000000000001</v>
      </c>
      <c r="J532" s="86">
        <f>27.81+1.854</f>
        <v>29.663999999999998</v>
      </c>
      <c r="K532" s="202">
        <f t="shared" si="69"/>
        <v>0</v>
      </c>
      <c r="L532" s="4"/>
      <c r="M532" s="66">
        <f>J532</f>
        <v>29.663999999999998</v>
      </c>
      <c r="N532" s="19"/>
      <c r="O532" s="4"/>
      <c r="P532" s="4"/>
      <c r="Q532" s="215"/>
      <c r="R532" s="215"/>
      <c r="S532" s="222"/>
      <c r="T532" s="222"/>
      <c r="U532" s="222"/>
      <c r="V532" s="225"/>
      <c r="W532" s="228"/>
      <c r="X532" s="73"/>
      <c r="Y532" s="216"/>
      <c r="Z532" s="215"/>
    </row>
    <row r="533" spans="1:26" ht="18.75" x14ac:dyDescent="0.25">
      <c r="A533" s="92" t="s">
        <v>464</v>
      </c>
      <c r="C533" s="119" t="s">
        <v>395</v>
      </c>
      <c r="D533" s="143" t="s">
        <v>20</v>
      </c>
      <c r="E533" s="143">
        <v>48</v>
      </c>
      <c r="F533" s="143">
        <v>48</v>
      </c>
      <c r="G533" s="206"/>
      <c r="H533" s="244"/>
      <c r="I533" s="86">
        <v>57.072000000000003</v>
      </c>
      <c r="J533" s="86">
        <f>53.505+3.567</f>
        <v>57.072000000000003</v>
      </c>
      <c r="K533" s="202">
        <f t="shared" si="69"/>
        <v>0</v>
      </c>
      <c r="L533" s="4"/>
      <c r="M533" s="66">
        <f>J533</f>
        <v>57.072000000000003</v>
      </c>
      <c r="N533" s="19"/>
      <c r="O533" s="4"/>
      <c r="P533" s="4"/>
      <c r="Q533" s="215"/>
      <c r="R533" s="215"/>
      <c r="S533" s="222"/>
      <c r="T533" s="222"/>
      <c r="U533" s="222"/>
      <c r="V533" s="225"/>
      <c r="W533" s="228"/>
      <c r="X533" s="73"/>
      <c r="Y533" s="216"/>
      <c r="Z533" s="215"/>
    </row>
    <row r="534" spans="1:26" ht="18.75" x14ac:dyDescent="0.25">
      <c r="A534" s="92" t="s">
        <v>465</v>
      </c>
      <c r="C534" s="119" t="s">
        <v>111</v>
      </c>
      <c r="D534" s="143" t="s">
        <v>20</v>
      </c>
      <c r="E534" s="143">
        <v>48</v>
      </c>
      <c r="F534" s="143">
        <v>48</v>
      </c>
      <c r="G534" s="206"/>
      <c r="H534" s="244"/>
      <c r="I534" s="86">
        <v>109.44</v>
      </c>
      <c r="J534" s="86">
        <f>102.6+6.84</f>
        <v>109.44</v>
      </c>
      <c r="K534" s="202">
        <f t="shared" si="69"/>
        <v>0</v>
      </c>
      <c r="L534" s="4"/>
      <c r="M534" s="66">
        <f t="shared" ref="M534:M539" si="71">J534</f>
        <v>109.44</v>
      </c>
      <c r="N534" s="19"/>
      <c r="O534" s="4"/>
      <c r="P534" s="4"/>
      <c r="Q534" s="215"/>
      <c r="R534" s="215"/>
      <c r="S534" s="222"/>
      <c r="T534" s="222"/>
      <c r="U534" s="222"/>
      <c r="V534" s="225"/>
      <c r="W534" s="228"/>
      <c r="X534" s="73"/>
      <c r="Y534" s="216"/>
      <c r="Z534" s="215"/>
    </row>
    <row r="535" spans="1:26" ht="18.75" x14ac:dyDescent="0.3">
      <c r="A535" s="91" t="s">
        <v>466</v>
      </c>
      <c r="C535" s="100" t="s">
        <v>1053</v>
      </c>
      <c r="D535" s="125"/>
      <c r="E535" s="84"/>
      <c r="F535" s="84"/>
      <c r="G535" s="206"/>
      <c r="H535" s="244"/>
      <c r="I535" s="163">
        <f>SUM(I536:I543)</f>
        <v>6817.2939999999999</v>
      </c>
      <c r="J535" s="163">
        <f>SUM(J536:J543)</f>
        <v>6817.2942899999998</v>
      </c>
      <c r="K535" s="202">
        <f t="shared" si="69"/>
        <v>2.8999999994994141E-4</v>
      </c>
      <c r="L535" s="4"/>
      <c r="M535" s="66"/>
      <c r="N535" s="19"/>
      <c r="O535" s="4"/>
      <c r="P535" s="4"/>
      <c r="Q535" s="215"/>
      <c r="R535" s="215"/>
      <c r="S535" s="222"/>
      <c r="T535" s="222"/>
      <c r="U535" s="222"/>
      <c r="V535" s="225"/>
      <c r="W535" s="228"/>
      <c r="X535" s="73"/>
      <c r="Y535" s="216"/>
      <c r="Z535" s="215"/>
    </row>
    <row r="536" spans="1:26" ht="37.5" x14ac:dyDescent="0.25">
      <c r="A536" s="92" t="s">
        <v>467</v>
      </c>
      <c r="C536" s="99" t="s">
        <v>59</v>
      </c>
      <c r="D536" s="128" t="s">
        <v>20</v>
      </c>
      <c r="E536" s="149">
        <v>12</v>
      </c>
      <c r="F536" s="149">
        <v>12</v>
      </c>
      <c r="G536" s="206"/>
      <c r="H536" s="244"/>
      <c r="I536" s="86">
        <v>4679.88</v>
      </c>
      <c r="J536" s="86">
        <v>4679.88</v>
      </c>
      <c r="K536" s="202">
        <f t="shared" si="69"/>
        <v>0</v>
      </c>
      <c r="L536" s="4"/>
      <c r="M536" s="19">
        <f t="shared" si="71"/>
        <v>4679.88</v>
      </c>
      <c r="N536" s="19"/>
      <c r="O536" s="4"/>
      <c r="P536" s="4"/>
      <c r="Q536" s="215"/>
      <c r="R536" s="215"/>
      <c r="S536" s="222"/>
      <c r="T536" s="222"/>
      <c r="U536" s="222"/>
      <c r="V536" s="225"/>
      <c r="W536" s="228"/>
      <c r="X536" s="73"/>
      <c r="Y536" s="216"/>
      <c r="Z536" s="215"/>
    </row>
    <row r="537" spans="1:26" ht="37.5" x14ac:dyDescent="0.25">
      <c r="A537" s="92" t="s">
        <v>468</v>
      </c>
      <c r="C537" s="99" t="s">
        <v>61</v>
      </c>
      <c r="D537" s="128" t="s">
        <v>39</v>
      </c>
      <c r="E537" s="149">
        <v>12</v>
      </c>
      <c r="F537" s="149">
        <v>12</v>
      </c>
      <c r="G537" s="206"/>
      <c r="H537" s="244"/>
      <c r="I537" s="86">
        <v>1177.08</v>
      </c>
      <c r="J537" s="86">
        <v>1177.08</v>
      </c>
      <c r="K537" s="202">
        <f t="shared" si="69"/>
        <v>0</v>
      </c>
      <c r="L537" s="4"/>
      <c r="M537" s="19">
        <f t="shared" si="71"/>
        <v>1177.08</v>
      </c>
      <c r="N537" s="19"/>
      <c r="O537" s="4"/>
      <c r="P537" s="4"/>
      <c r="Q537" s="215"/>
      <c r="R537" s="215"/>
      <c r="S537" s="222"/>
      <c r="T537" s="222"/>
      <c r="U537" s="222"/>
      <c r="V537" s="225"/>
      <c r="W537" s="228"/>
      <c r="X537" s="73"/>
      <c r="Y537" s="216"/>
      <c r="Z537" s="215"/>
    </row>
    <row r="538" spans="1:26" ht="18.75" x14ac:dyDescent="0.3">
      <c r="A538" s="92" t="s">
        <v>469</v>
      </c>
      <c r="C538" s="99" t="s">
        <v>63</v>
      </c>
      <c r="D538" s="128" t="s">
        <v>20</v>
      </c>
      <c r="E538" s="149">
        <v>12</v>
      </c>
      <c r="F538" s="149">
        <v>12</v>
      </c>
      <c r="G538" s="206"/>
      <c r="H538" s="244"/>
      <c r="I538" s="154">
        <v>439.488</v>
      </c>
      <c r="J538" s="154">
        <v>439.488</v>
      </c>
      <c r="K538" s="202">
        <f t="shared" si="69"/>
        <v>0</v>
      </c>
      <c r="L538" s="4"/>
      <c r="M538" s="66">
        <f t="shared" si="71"/>
        <v>439.488</v>
      </c>
      <c r="N538" s="19"/>
      <c r="O538" s="4"/>
      <c r="P538" s="4"/>
      <c r="Q538" s="215"/>
      <c r="R538" s="215"/>
      <c r="S538" s="222"/>
      <c r="T538" s="222"/>
      <c r="U538" s="222"/>
      <c r="V538" s="225"/>
      <c r="W538" s="228"/>
      <c r="X538" s="73"/>
      <c r="Y538" s="216"/>
      <c r="Z538" s="215"/>
    </row>
    <row r="539" spans="1:26" ht="18.75" x14ac:dyDescent="0.3">
      <c r="A539" s="92" t="s">
        <v>470</v>
      </c>
      <c r="C539" s="99" t="s">
        <v>66</v>
      </c>
      <c r="D539" s="128" t="s">
        <v>20</v>
      </c>
      <c r="E539" s="149">
        <v>12</v>
      </c>
      <c r="F539" s="149">
        <v>12</v>
      </c>
      <c r="G539" s="206"/>
      <c r="H539" s="244"/>
      <c r="I539" s="154">
        <v>310.714</v>
      </c>
      <c r="J539" s="154">
        <v>310.71429000000001</v>
      </c>
      <c r="K539" s="202">
        <f t="shared" si="69"/>
        <v>2.9000000000678483E-4</v>
      </c>
      <c r="L539" s="4"/>
      <c r="M539" s="66">
        <f t="shared" si="71"/>
        <v>310.71429000000001</v>
      </c>
      <c r="N539" s="19"/>
      <c r="O539" s="4"/>
      <c r="P539" s="4"/>
      <c r="Q539" s="215"/>
      <c r="R539" s="215"/>
      <c r="S539" s="222"/>
      <c r="T539" s="222"/>
      <c r="U539" s="222"/>
      <c r="V539" s="225"/>
      <c r="W539" s="228"/>
      <c r="X539" s="73"/>
      <c r="Y539" s="216"/>
      <c r="Z539" s="215"/>
    </row>
    <row r="540" spans="1:26" ht="18.75" x14ac:dyDescent="0.3">
      <c r="A540" s="92" t="s">
        <v>471</v>
      </c>
      <c r="C540" s="119" t="s">
        <v>108</v>
      </c>
      <c r="D540" s="143" t="s">
        <v>20</v>
      </c>
      <c r="E540" s="143">
        <v>36</v>
      </c>
      <c r="F540" s="143">
        <v>36</v>
      </c>
      <c r="G540" s="206"/>
      <c r="H540" s="244"/>
      <c r="I540" s="154">
        <v>63</v>
      </c>
      <c r="J540" s="154">
        <v>63</v>
      </c>
      <c r="K540" s="202">
        <f t="shared" si="69"/>
        <v>0</v>
      </c>
      <c r="L540" s="4"/>
      <c r="M540" s="66">
        <f>J540</f>
        <v>63</v>
      </c>
      <c r="N540" s="19"/>
      <c r="O540" s="4"/>
      <c r="P540" s="4"/>
      <c r="Q540" s="215"/>
      <c r="R540" s="215"/>
      <c r="S540" s="222"/>
      <c r="T540" s="222"/>
      <c r="U540" s="222"/>
      <c r="V540" s="225"/>
      <c r="W540" s="228"/>
      <c r="X540" s="73"/>
      <c r="Y540" s="216"/>
      <c r="Z540" s="215"/>
    </row>
    <row r="541" spans="1:26" ht="18.75" x14ac:dyDescent="0.3">
      <c r="A541" s="92" t="s">
        <v>472</v>
      </c>
      <c r="C541" s="119" t="s">
        <v>110</v>
      </c>
      <c r="D541" s="143" t="s">
        <v>20</v>
      </c>
      <c r="E541" s="143">
        <v>36</v>
      </c>
      <c r="F541" s="143">
        <v>36</v>
      </c>
      <c r="G541" s="206"/>
      <c r="H541" s="244"/>
      <c r="I541" s="154">
        <v>22.248000000000001</v>
      </c>
      <c r="J541" s="154">
        <v>22.248000000000001</v>
      </c>
      <c r="K541" s="202">
        <f t="shared" si="69"/>
        <v>0</v>
      </c>
      <c r="L541" s="4"/>
      <c r="M541" s="66">
        <f t="shared" ref="M541:M543" si="72">J541</f>
        <v>22.248000000000001</v>
      </c>
      <c r="N541" s="19"/>
      <c r="O541" s="4"/>
      <c r="P541" s="4"/>
      <c r="Q541" s="215"/>
      <c r="R541" s="215"/>
      <c r="S541" s="222"/>
      <c r="T541" s="222"/>
      <c r="U541" s="222"/>
      <c r="V541" s="225"/>
      <c r="W541" s="228"/>
      <c r="X541" s="73"/>
      <c r="Y541" s="216"/>
      <c r="Z541" s="215"/>
    </row>
    <row r="542" spans="1:26" ht="18.75" x14ac:dyDescent="0.3">
      <c r="A542" s="92" t="s">
        <v>473</v>
      </c>
      <c r="C542" s="119" t="s">
        <v>395</v>
      </c>
      <c r="D542" s="143" t="s">
        <v>20</v>
      </c>
      <c r="E542" s="143">
        <v>36</v>
      </c>
      <c r="F542" s="143">
        <v>36</v>
      </c>
      <c r="G542" s="206"/>
      <c r="H542" s="244"/>
      <c r="I542" s="154">
        <v>42.804000000000002</v>
      </c>
      <c r="J542" s="154">
        <v>42.804000000000002</v>
      </c>
      <c r="K542" s="202">
        <f t="shared" si="69"/>
        <v>0</v>
      </c>
      <c r="L542" s="4"/>
      <c r="M542" s="66">
        <f t="shared" si="72"/>
        <v>42.804000000000002</v>
      </c>
      <c r="N542" s="19"/>
      <c r="O542" s="4"/>
      <c r="P542" s="4"/>
      <c r="Q542" s="215"/>
      <c r="R542" s="215"/>
      <c r="S542" s="222"/>
      <c r="T542" s="222"/>
      <c r="U542" s="222"/>
      <c r="V542" s="225"/>
      <c r="W542" s="228"/>
      <c r="X542" s="73"/>
      <c r="Y542" s="216"/>
      <c r="Z542" s="215"/>
    </row>
    <row r="543" spans="1:26" ht="18.75" x14ac:dyDescent="0.3">
      <c r="A543" s="92" t="s">
        <v>474</v>
      </c>
      <c r="C543" s="119" t="s">
        <v>111</v>
      </c>
      <c r="D543" s="143" t="s">
        <v>20</v>
      </c>
      <c r="E543" s="143">
        <v>36</v>
      </c>
      <c r="F543" s="143">
        <v>36</v>
      </c>
      <c r="G543" s="206"/>
      <c r="H543" s="244"/>
      <c r="I543" s="154">
        <v>82.08</v>
      </c>
      <c r="J543" s="154">
        <v>82.08</v>
      </c>
      <c r="K543" s="202">
        <f t="shared" si="69"/>
        <v>0</v>
      </c>
      <c r="L543" s="4"/>
      <c r="M543" s="66">
        <f t="shared" si="72"/>
        <v>82.08</v>
      </c>
      <c r="N543" s="19"/>
      <c r="O543" s="4"/>
      <c r="P543" s="4"/>
      <c r="Q543" s="215"/>
      <c r="R543" s="215"/>
      <c r="S543" s="222"/>
      <c r="T543" s="222"/>
      <c r="U543" s="222"/>
      <c r="V543" s="225"/>
      <c r="W543" s="228"/>
      <c r="X543" s="73"/>
      <c r="Y543" s="216"/>
      <c r="Z543" s="215"/>
    </row>
    <row r="544" spans="1:26" ht="18.75" x14ac:dyDescent="0.3">
      <c r="A544" s="91" t="s">
        <v>475</v>
      </c>
      <c r="C544" s="100" t="s">
        <v>1054</v>
      </c>
      <c r="D544" s="125"/>
      <c r="E544" s="84"/>
      <c r="F544" s="84"/>
      <c r="G544" s="206"/>
      <c r="H544" s="244"/>
      <c r="I544" s="163">
        <f>SUM(I545:I552)</f>
        <v>4544.8630000000012</v>
      </c>
      <c r="J544" s="163">
        <f>SUM(J545:J552)</f>
        <v>4544.8628500000013</v>
      </c>
      <c r="K544" s="202">
        <f t="shared" si="69"/>
        <v>-1.4999999984866008E-4</v>
      </c>
      <c r="L544" s="4"/>
      <c r="M544" s="47"/>
      <c r="N544" s="19"/>
      <c r="O544" s="4"/>
      <c r="P544" s="4"/>
      <c r="Q544" s="215"/>
      <c r="R544" s="215"/>
      <c r="S544" s="222"/>
      <c r="T544" s="222"/>
      <c r="U544" s="222"/>
      <c r="V544" s="225"/>
      <c r="W544" s="228"/>
      <c r="X544" s="73"/>
      <c r="Y544" s="216"/>
      <c r="Z544" s="215"/>
    </row>
    <row r="545" spans="1:26" ht="37.5" x14ac:dyDescent="0.25">
      <c r="A545" s="92" t="s">
        <v>476</v>
      </c>
      <c r="C545" s="99" t="s">
        <v>59</v>
      </c>
      <c r="D545" s="128" t="s">
        <v>20</v>
      </c>
      <c r="E545" s="149">
        <v>8</v>
      </c>
      <c r="F545" s="149">
        <v>8</v>
      </c>
      <c r="G545" s="206"/>
      <c r="H545" s="244"/>
      <c r="I545" s="86">
        <v>3119.92</v>
      </c>
      <c r="J545" s="86">
        <v>3119.92</v>
      </c>
      <c r="K545" s="202">
        <f t="shared" si="69"/>
        <v>0</v>
      </c>
      <c r="L545" s="4"/>
      <c r="M545" s="19">
        <f>J545</f>
        <v>3119.92</v>
      </c>
      <c r="N545" s="19"/>
      <c r="O545" s="4"/>
      <c r="P545" s="4"/>
      <c r="Q545" s="215"/>
      <c r="R545" s="215"/>
      <c r="S545" s="222"/>
      <c r="T545" s="222"/>
      <c r="U545" s="222"/>
      <c r="V545" s="225"/>
      <c r="W545" s="228"/>
      <c r="X545" s="73"/>
      <c r="Y545" s="216"/>
      <c r="Z545" s="215"/>
    </row>
    <row r="546" spans="1:26" ht="37.5" x14ac:dyDescent="0.25">
      <c r="A546" s="92" t="s">
        <v>477</v>
      </c>
      <c r="C546" s="99" t="s">
        <v>61</v>
      </c>
      <c r="D546" s="128" t="s">
        <v>39</v>
      </c>
      <c r="E546" s="149">
        <v>8</v>
      </c>
      <c r="F546" s="149">
        <v>8</v>
      </c>
      <c r="G546" s="206"/>
      <c r="H546" s="244"/>
      <c r="I546" s="86">
        <v>784.72</v>
      </c>
      <c r="J546" s="86">
        <v>784.72</v>
      </c>
      <c r="K546" s="202">
        <f t="shared" si="69"/>
        <v>0</v>
      </c>
      <c r="L546" s="4"/>
      <c r="M546" s="19">
        <f>J546</f>
        <v>784.72</v>
      </c>
      <c r="N546" s="19"/>
      <c r="O546" s="4"/>
      <c r="P546" s="4"/>
      <c r="Q546" s="215"/>
      <c r="R546" s="215"/>
      <c r="S546" s="222"/>
      <c r="T546" s="222"/>
      <c r="U546" s="222"/>
      <c r="V546" s="225"/>
      <c r="W546" s="228"/>
      <c r="X546" s="73"/>
      <c r="Y546" s="216"/>
      <c r="Z546" s="215"/>
    </row>
    <row r="547" spans="1:26" ht="18.75" x14ac:dyDescent="0.3">
      <c r="A547" s="92" t="s">
        <v>478</v>
      </c>
      <c r="C547" s="99" t="s">
        <v>63</v>
      </c>
      <c r="D547" s="128" t="s">
        <v>20</v>
      </c>
      <c r="E547" s="149">
        <v>8</v>
      </c>
      <c r="F547" s="149">
        <v>8</v>
      </c>
      <c r="G547" s="206"/>
      <c r="H547" s="244"/>
      <c r="I547" s="154">
        <v>292.99200000000002</v>
      </c>
      <c r="J547" s="154">
        <v>292.99200000000002</v>
      </c>
      <c r="K547" s="202">
        <f t="shared" si="69"/>
        <v>0</v>
      </c>
      <c r="L547" s="4"/>
      <c r="M547" s="66">
        <f>J547</f>
        <v>292.99200000000002</v>
      </c>
      <c r="N547" s="19"/>
      <c r="O547" s="4"/>
      <c r="P547" s="4"/>
      <c r="Q547" s="215"/>
      <c r="R547" s="215"/>
      <c r="S547" s="222"/>
      <c r="T547" s="222"/>
      <c r="U547" s="222"/>
      <c r="V547" s="225"/>
      <c r="W547" s="228"/>
      <c r="X547" s="73"/>
      <c r="Y547" s="216"/>
      <c r="Z547" s="215"/>
    </row>
    <row r="548" spans="1:26" ht="18.75" x14ac:dyDescent="0.3">
      <c r="A548" s="92" t="s">
        <v>479</v>
      </c>
      <c r="C548" s="99" t="s">
        <v>66</v>
      </c>
      <c r="D548" s="128" t="s">
        <v>20</v>
      </c>
      <c r="E548" s="149">
        <v>8</v>
      </c>
      <c r="F548" s="149">
        <v>8</v>
      </c>
      <c r="G548" s="206"/>
      <c r="H548" s="244"/>
      <c r="I548" s="154">
        <v>207.143</v>
      </c>
      <c r="J548" s="154">
        <v>207.14285000000001</v>
      </c>
      <c r="K548" s="202">
        <f t="shared" si="69"/>
        <v>-1.4999999999076863E-4</v>
      </c>
      <c r="L548" s="4"/>
      <c r="M548" s="66">
        <f t="shared" ref="M548:M552" si="73">J548</f>
        <v>207.14285000000001</v>
      </c>
      <c r="N548" s="19"/>
      <c r="O548" s="4"/>
      <c r="P548" s="4"/>
      <c r="Q548" s="215"/>
      <c r="R548" s="215"/>
      <c r="S548" s="222"/>
      <c r="T548" s="222"/>
      <c r="U548" s="222"/>
      <c r="V548" s="225"/>
      <c r="W548" s="228"/>
      <c r="X548" s="73"/>
      <c r="Y548" s="216"/>
      <c r="Z548" s="215"/>
    </row>
    <row r="549" spans="1:26" ht="18.75" x14ac:dyDescent="0.3">
      <c r="A549" s="92" t="s">
        <v>480</v>
      </c>
      <c r="C549" s="119" t="s">
        <v>108</v>
      </c>
      <c r="D549" s="143" t="s">
        <v>20</v>
      </c>
      <c r="E549" s="143">
        <v>24</v>
      </c>
      <c r="F549" s="143">
        <v>24</v>
      </c>
      <c r="G549" s="206"/>
      <c r="H549" s="244"/>
      <c r="I549" s="154">
        <v>42</v>
      </c>
      <c r="J549" s="154">
        <v>42</v>
      </c>
      <c r="K549" s="202">
        <f t="shared" si="69"/>
        <v>0</v>
      </c>
      <c r="L549" s="4"/>
      <c r="M549" s="66">
        <f t="shared" si="73"/>
        <v>42</v>
      </c>
      <c r="N549" s="19"/>
      <c r="O549" s="4"/>
      <c r="P549" s="4"/>
      <c r="Q549" s="215"/>
      <c r="R549" s="215"/>
      <c r="S549" s="222"/>
      <c r="T549" s="222"/>
      <c r="U549" s="222"/>
      <c r="V549" s="225"/>
      <c r="W549" s="228"/>
      <c r="X549" s="73"/>
      <c r="Y549" s="216"/>
      <c r="Z549" s="215"/>
    </row>
    <row r="550" spans="1:26" ht="18.75" x14ac:dyDescent="0.3">
      <c r="A550" s="92" t="s">
        <v>481</v>
      </c>
      <c r="C550" s="119" t="s">
        <v>110</v>
      </c>
      <c r="D550" s="143" t="s">
        <v>20</v>
      </c>
      <c r="E550" s="143">
        <v>24</v>
      </c>
      <c r="F550" s="143">
        <v>24</v>
      </c>
      <c r="G550" s="206"/>
      <c r="H550" s="244"/>
      <c r="I550" s="154">
        <v>14.832000000000001</v>
      </c>
      <c r="J550" s="154">
        <v>14.832000000000001</v>
      </c>
      <c r="K550" s="202">
        <f t="shared" si="69"/>
        <v>0</v>
      </c>
      <c r="L550" s="4"/>
      <c r="M550" s="66">
        <f t="shared" si="73"/>
        <v>14.832000000000001</v>
      </c>
      <c r="N550" s="19"/>
      <c r="O550" s="4"/>
      <c r="P550" s="4"/>
      <c r="Q550" s="215"/>
      <c r="R550" s="215"/>
      <c r="S550" s="222"/>
      <c r="T550" s="222"/>
      <c r="U550" s="222"/>
      <c r="V550" s="225"/>
      <c r="W550" s="228"/>
      <c r="X550" s="73"/>
      <c r="Y550" s="216"/>
      <c r="Z550" s="215"/>
    </row>
    <row r="551" spans="1:26" ht="18.75" x14ac:dyDescent="0.3">
      <c r="A551" s="92" t="s">
        <v>482</v>
      </c>
      <c r="C551" s="119" t="s">
        <v>395</v>
      </c>
      <c r="D551" s="143" t="s">
        <v>20</v>
      </c>
      <c r="E551" s="143">
        <v>24</v>
      </c>
      <c r="F551" s="143">
        <v>24</v>
      </c>
      <c r="G551" s="206"/>
      <c r="H551" s="244"/>
      <c r="I551" s="154">
        <v>28.536000000000001</v>
      </c>
      <c r="J551" s="154">
        <v>28.536000000000001</v>
      </c>
      <c r="K551" s="202">
        <f t="shared" si="69"/>
        <v>0</v>
      </c>
      <c r="L551" s="4"/>
      <c r="M551" s="66">
        <f t="shared" si="73"/>
        <v>28.536000000000001</v>
      </c>
      <c r="N551" s="19"/>
      <c r="O551" s="4"/>
      <c r="P551" s="4"/>
      <c r="Q551" s="215"/>
      <c r="R551" s="215"/>
      <c r="S551" s="222"/>
      <c r="T551" s="222"/>
      <c r="U551" s="222"/>
      <c r="V551" s="225"/>
      <c r="W551" s="228"/>
      <c r="X551" s="73"/>
      <c r="Y551" s="216"/>
      <c r="Z551" s="215"/>
    </row>
    <row r="552" spans="1:26" ht="18.75" x14ac:dyDescent="0.3">
      <c r="A552" s="92" t="s">
        <v>483</v>
      </c>
      <c r="C552" s="119" t="s">
        <v>111</v>
      </c>
      <c r="D552" s="143" t="s">
        <v>20</v>
      </c>
      <c r="E552" s="143">
        <v>24</v>
      </c>
      <c r="F552" s="143">
        <v>24</v>
      </c>
      <c r="G552" s="206"/>
      <c r="H552" s="244"/>
      <c r="I552" s="154">
        <v>54.72</v>
      </c>
      <c r="J552" s="154">
        <v>54.72</v>
      </c>
      <c r="K552" s="202">
        <f t="shared" si="69"/>
        <v>0</v>
      </c>
      <c r="L552" s="4"/>
      <c r="M552" s="66">
        <f t="shared" si="73"/>
        <v>54.72</v>
      </c>
      <c r="N552" s="19"/>
      <c r="O552" s="4"/>
      <c r="P552" s="4"/>
      <c r="Q552" s="215"/>
      <c r="R552" s="215"/>
      <c r="S552" s="222"/>
      <c r="T552" s="222"/>
      <c r="U552" s="222"/>
      <c r="V552" s="225"/>
      <c r="W552" s="228"/>
      <c r="X552" s="73"/>
      <c r="Y552" s="216"/>
      <c r="Z552" s="215"/>
    </row>
    <row r="553" spans="1:26" ht="18.75" x14ac:dyDescent="0.25">
      <c r="A553" s="91" t="s">
        <v>484</v>
      </c>
      <c r="C553" s="120" t="s">
        <v>1055</v>
      </c>
      <c r="D553" s="143"/>
      <c r="E553" s="143"/>
      <c r="F553" s="143"/>
      <c r="G553" s="206"/>
      <c r="H553" s="244"/>
      <c r="I553" s="169">
        <f>SUM(I554:I555)</f>
        <v>24341.5</v>
      </c>
      <c r="J553" s="169">
        <f>SUM(J554:J555)</f>
        <v>24341.5</v>
      </c>
      <c r="K553" s="202">
        <f t="shared" si="69"/>
        <v>0</v>
      </c>
      <c r="L553" s="4"/>
      <c r="M553" s="47"/>
      <c r="N553" s="19"/>
      <c r="O553" s="4"/>
      <c r="P553" s="4"/>
      <c r="Q553" s="215"/>
      <c r="R553" s="215"/>
      <c r="S553" s="222"/>
      <c r="T553" s="222"/>
      <c r="U553" s="222"/>
      <c r="V553" s="225"/>
      <c r="W553" s="228"/>
      <c r="X553" s="73"/>
      <c r="Y553" s="216"/>
      <c r="Z553" s="215"/>
    </row>
    <row r="554" spans="1:26" ht="37.5" x14ac:dyDescent="0.25">
      <c r="A554" s="92" t="s">
        <v>485</v>
      </c>
      <c r="C554" s="99" t="s">
        <v>1051</v>
      </c>
      <c r="D554" s="143" t="s">
        <v>20</v>
      </c>
      <c r="E554" s="143">
        <v>2</v>
      </c>
      <c r="F554" s="143">
        <v>2</v>
      </c>
      <c r="G554" s="206"/>
      <c r="H554" s="244"/>
      <c r="I554" s="168">
        <v>21529</v>
      </c>
      <c r="J554" s="158">
        <v>21529</v>
      </c>
      <c r="K554" s="202">
        <f t="shared" si="69"/>
        <v>0</v>
      </c>
      <c r="L554" s="4"/>
      <c r="M554" s="194">
        <f>J554</f>
        <v>21529</v>
      </c>
      <c r="N554" s="19"/>
      <c r="O554" s="4"/>
      <c r="P554" s="4"/>
      <c r="Q554" s="215"/>
      <c r="R554" s="215"/>
      <c r="S554" s="222"/>
      <c r="T554" s="222"/>
      <c r="U554" s="222"/>
      <c r="V554" s="225"/>
      <c r="W554" s="228"/>
      <c r="X554" s="73"/>
      <c r="Y554" s="216"/>
      <c r="Z554" s="215"/>
    </row>
    <row r="555" spans="1:26" ht="18.75" x14ac:dyDescent="0.3">
      <c r="A555" s="92" t="s">
        <v>486</v>
      </c>
      <c r="C555" s="99" t="s">
        <v>1056</v>
      </c>
      <c r="D555" s="143" t="s">
        <v>20</v>
      </c>
      <c r="E555" s="143">
        <v>1</v>
      </c>
      <c r="F555" s="143">
        <v>1</v>
      </c>
      <c r="G555" s="206"/>
      <c r="H555" s="244"/>
      <c r="I555" s="168">
        <v>2812.5</v>
      </c>
      <c r="J555" s="173">
        <v>2812.5</v>
      </c>
      <c r="K555" s="202">
        <f t="shared" si="69"/>
        <v>0</v>
      </c>
      <c r="L555" s="4"/>
      <c r="M555" s="194">
        <f>J555</f>
        <v>2812.5</v>
      </c>
      <c r="N555" s="19"/>
      <c r="O555" s="4"/>
      <c r="P555" s="4"/>
      <c r="Q555" s="215"/>
      <c r="R555" s="215"/>
      <c r="S555" s="222"/>
      <c r="T555" s="222"/>
      <c r="U555" s="222"/>
      <c r="V555" s="225"/>
      <c r="W555" s="228"/>
      <c r="X555" s="73"/>
      <c r="Y555" s="216"/>
      <c r="Z555" s="215"/>
    </row>
    <row r="556" spans="1:26" ht="18.75" x14ac:dyDescent="0.25">
      <c r="A556" s="91" t="s">
        <v>487</v>
      </c>
      <c r="C556" s="120" t="s">
        <v>1057</v>
      </c>
      <c r="D556" s="143"/>
      <c r="E556" s="143"/>
      <c r="F556" s="143"/>
      <c r="G556" s="206"/>
      <c r="H556" s="244"/>
      <c r="I556" s="169">
        <f>SUM(I557:I558)</f>
        <v>16389.5</v>
      </c>
      <c r="J556" s="211">
        <f>SUM(J557:J558)</f>
        <v>16389.5</v>
      </c>
      <c r="K556" s="202">
        <f t="shared" si="69"/>
        <v>0</v>
      </c>
      <c r="L556" s="4"/>
      <c r="M556" s="47"/>
      <c r="N556" s="19"/>
      <c r="O556" s="4"/>
      <c r="P556" s="4"/>
      <c r="Q556" s="215"/>
      <c r="R556" s="215"/>
      <c r="S556" s="222"/>
      <c r="T556" s="222"/>
      <c r="U556" s="222"/>
      <c r="V556" s="225"/>
      <c r="W556" s="228"/>
      <c r="X556" s="73"/>
      <c r="Y556" s="216"/>
      <c r="Z556" s="215"/>
    </row>
    <row r="557" spans="1:26" ht="37.5" x14ac:dyDescent="0.25">
      <c r="A557" s="92" t="s">
        <v>488</v>
      </c>
      <c r="C557" s="99" t="s">
        <v>1051</v>
      </c>
      <c r="D557" s="143" t="s">
        <v>20</v>
      </c>
      <c r="E557" s="143">
        <v>1</v>
      </c>
      <c r="F557" s="143">
        <v>1</v>
      </c>
      <c r="G557" s="206"/>
      <c r="H557" s="244"/>
      <c r="I557" s="168">
        <v>10764.5</v>
      </c>
      <c r="J557" s="174">
        <v>10764.5</v>
      </c>
      <c r="K557" s="202">
        <f t="shared" si="69"/>
        <v>0</v>
      </c>
      <c r="L557" s="4"/>
      <c r="M557" s="19">
        <f t="shared" ref="M557:M564" si="74">I557</f>
        <v>10764.5</v>
      </c>
      <c r="N557" s="19"/>
      <c r="O557" s="4"/>
      <c r="P557" s="4"/>
      <c r="Q557" s="215"/>
      <c r="R557" s="215"/>
      <c r="S557" s="222"/>
      <c r="T557" s="222"/>
      <c r="U557" s="222"/>
      <c r="V557" s="225"/>
      <c r="W557" s="228"/>
      <c r="X557" s="73"/>
      <c r="Y557" s="216"/>
      <c r="Z557" s="215"/>
    </row>
    <row r="558" spans="1:26" ht="18.75" x14ac:dyDescent="0.3">
      <c r="A558" s="92" t="s">
        <v>489</v>
      </c>
      <c r="C558" s="99" t="s">
        <v>1058</v>
      </c>
      <c r="D558" s="143" t="s">
        <v>20</v>
      </c>
      <c r="E558" s="143">
        <v>2</v>
      </c>
      <c r="F558" s="143">
        <v>2</v>
      </c>
      <c r="G558" s="206"/>
      <c r="H558" s="244"/>
      <c r="I558" s="168">
        <v>5625</v>
      </c>
      <c r="J558" s="173">
        <f>2812.5*2</f>
        <v>5625</v>
      </c>
      <c r="K558" s="202">
        <f t="shared" si="69"/>
        <v>0</v>
      </c>
      <c r="L558" s="4"/>
      <c r="M558" s="19">
        <f t="shared" si="74"/>
        <v>5625</v>
      </c>
      <c r="N558" s="19"/>
      <c r="O558" s="4"/>
      <c r="P558" s="4"/>
      <c r="Q558" s="215"/>
      <c r="R558" s="215"/>
      <c r="S558" s="222"/>
      <c r="T558" s="222"/>
      <c r="U558" s="222"/>
      <c r="V558" s="225"/>
      <c r="W558" s="228"/>
      <c r="X558" s="73"/>
      <c r="Y558" s="216"/>
      <c r="Z558" s="215"/>
    </row>
    <row r="559" spans="1:26" ht="18.75" x14ac:dyDescent="0.25">
      <c r="A559" s="91" t="s">
        <v>490</v>
      </c>
      <c r="C559" s="120" t="s">
        <v>1059</v>
      </c>
      <c r="D559" s="143"/>
      <c r="E559" s="143"/>
      <c r="F559" s="143"/>
      <c r="G559" s="206"/>
      <c r="H559" s="244"/>
      <c r="I559" s="169">
        <f>SUM(I560:I561)</f>
        <v>13577</v>
      </c>
      <c r="J559" s="211">
        <f>SUM(J560:J561)</f>
        <v>13577</v>
      </c>
      <c r="K559" s="202">
        <f t="shared" si="69"/>
        <v>0</v>
      </c>
      <c r="L559" s="4"/>
      <c r="M559" s="47"/>
      <c r="N559" s="19"/>
      <c r="O559" s="4"/>
      <c r="P559" s="4"/>
      <c r="Q559" s="215"/>
      <c r="R559" s="215"/>
      <c r="S559" s="222"/>
      <c r="T559" s="222"/>
      <c r="U559" s="222"/>
      <c r="V559" s="225"/>
      <c r="W559" s="228"/>
      <c r="X559" s="73"/>
      <c r="Y559" s="216"/>
      <c r="Z559" s="215"/>
    </row>
    <row r="560" spans="1:26" ht="37.5" x14ac:dyDescent="0.25">
      <c r="A560" s="92" t="s">
        <v>491</v>
      </c>
      <c r="C560" s="99" t="s">
        <v>1051</v>
      </c>
      <c r="D560" s="143" t="s">
        <v>20</v>
      </c>
      <c r="E560" s="143">
        <v>1</v>
      </c>
      <c r="F560" s="143">
        <v>1</v>
      </c>
      <c r="G560" s="206"/>
      <c r="H560" s="244"/>
      <c r="I560" s="168">
        <v>10764.5</v>
      </c>
      <c r="J560" s="174">
        <v>10764.5</v>
      </c>
      <c r="K560" s="202">
        <f t="shared" si="69"/>
        <v>0</v>
      </c>
      <c r="L560" s="4"/>
      <c r="M560" s="194">
        <f>J560</f>
        <v>10764.5</v>
      </c>
      <c r="N560" s="19"/>
      <c r="O560" s="4"/>
      <c r="P560" s="4"/>
      <c r="Q560" s="215"/>
      <c r="R560" s="215"/>
      <c r="S560" s="222"/>
      <c r="T560" s="222"/>
      <c r="U560" s="222"/>
      <c r="V560" s="225"/>
      <c r="W560" s="228"/>
      <c r="X560" s="73"/>
      <c r="Y560" s="216"/>
      <c r="Z560" s="215"/>
    </row>
    <row r="561" spans="1:26" ht="18.75" x14ac:dyDescent="0.3">
      <c r="A561" s="92" t="s">
        <v>492</v>
      </c>
      <c r="C561" s="99" t="s">
        <v>1058</v>
      </c>
      <c r="D561" s="143" t="s">
        <v>20</v>
      </c>
      <c r="E561" s="143">
        <v>1</v>
      </c>
      <c r="F561" s="143">
        <v>1</v>
      </c>
      <c r="G561" s="206"/>
      <c r="H561" s="244"/>
      <c r="I561" s="168">
        <v>2812.5</v>
      </c>
      <c r="J561" s="173">
        <v>2812.5</v>
      </c>
      <c r="K561" s="202">
        <f t="shared" si="69"/>
        <v>0</v>
      </c>
      <c r="L561" s="4"/>
      <c r="M561" s="193">
        <f>J561</f>
        <v>2812.5</v>
      </c>
      <c r="N561" s="19"/>
      <c r="O561" s="4"/>
      <c r="P561" s="4"/>
      <c r="Q561" s="215"/>
      <c r="R561" s="215"/>
      <c r="S561" s="222"/>
      <c r="T561" s="222"/>
      <c r="U561" s="222"/>
      <c r="V561" s="225"/>
      <c r="W561" s="228"/>
      <c r="X561" s="73"/>
      <c r="Y561" s="216"/>
      <c r="Z561" s="215"/>
    </row>
    <row r="562" spans="1:26" ht="18.75" x14ac:dyDescent="0.25">
      <c r="A562" s="91" t="s">
        <v>493</v>
      </c>
      <c r="C562" s="120" t="s">
        <v>1060</v>
      </c>
      <c r="D562" s="143"/>
      <c r="E562" s="143"/>
      <c r="F562" s="143"/>
      <c r="G562" s="206"/>
      <c r="H562" s="244"/>
      <c r="I562" s="169">
        <f>SUM(I563:I564)</f>
        <v>16389.5</v>
      </c>
      <c r="J562" s="211">
        <f>SUM(J563:J564)</f>
        <v>16389.5</v>
      </c>
      <c r="K562" s="202">
        <f t="shared" si="69"/>
        <v>0</v>
      </c>
      <c r="L562" s="4"/>
      <c r="M562" s="47"/>
      <c r="N562" s="19"/>
      <c r="O562" s="4"/>
      <c r="P562" s="4"/>
      <c r="Q562" s="215"/>
      <c r="R562" s="215"/>
      <c r="S562" s="222"/>
      <c r="T562" s="222"/>
      <c r="U562" s="222"/>
      <c r="V562" s="225"/>
      <c r="W562" s="228"/>
      <c r="X562" s="73"/>
      <c r="Y562" s="216"/>
      <c r="Z562" s="215"/>
    </row>
    <row r="563" spans="1:26" ht="37.5" x14ac:dyDescent="0.25">
      <c r="A563" s="92" t="s">
        <v>494</v>
      </c>
      <c r="C563" s="99" t="s">
        <v>1051</v>
      </c>
      <c r="D563" s="143" t="s">
        <v>20</v>
      </c>
      <c r="E563" s="143">
        <v>1</v>
      </c>
      <c r="F563" s="143">
        <v>1</v>
      </c>
      <c r="G563" s="206"/>
      <c r="H563" s="244"/>
      <c r="I563" s="168">
        <v>10764.5</v>
      </c>
      <c r="J563" s="174">
        <v>10764.5</v>
      </c>
      <c r="K563" s="202">
        <f t="shared" si="69"/>
        <v>0</v>
      </c>
      <c r="L563" s="4"/>
      <c r="M563" s="19">
        <f t="shared" si="74"/>
        <v>10764.5</v>
      </c>
      <c r="N563" s="19"/>
      <c r="O563" s="4"/>
      <c r="P563" s="4"/>
      <c r="Q563" s="215"/>
      <c r="R563" s="215"/>
      <c r="S563" s="222"/>
      <c r="T563" s="222"/>
      <c r="U563" s="222"/>
      <c r="V563" s="225"/>
      <c r="W563" s="228"/>
      <c r="X563" s="73"/>
      <c r="Y563" s="216"/>
      <c r="Z563" s="215"/>
    </row>
    <row r="564" spans="1:26" ht="18.75" x14ac:dyDescent="0.3">
      <c r="A564" s="92" t="s">
        <v>495</v>
      </c>
      <c r="C564" s="99" t="s">
        <v>1058</v>
      </c>
      <c r="D564" s="143" t="s">
        <v>20</v>
      </c>
      <c r="E564" s="143">
        <v>2</v>
      </c>
      <c r="F564" s="143">
        <v>2</v>
      </c>
      <c r="G564" s="206"/>
      <c r="H564" s="244"/>
      <c r="I564" s="168">
        <v>5625</v>
      </c>
      <c r="J564" s="173">
        <f>2812.5*2</f>
        <v>5625</v>
      </c>
      <c r="K564" s="202">
        <f t="shared" si="69"/>
        <v>0</v>
      </c>
      <c r="L564" s="4"/>
      <c r="M564" s="19">
        <f t="shared" si="74"/>
        <v>5625</v>
      </c>
      <c r="N564" s="19"/>
      <c r="O564" s="4"/>
      <c r="P564" s="4"/>
      <c r="Q564" s="215"/>
      <c r="R564" s="215"/>
      <c r="S564" s="222"/>
      <c r="T564" s="222"/>
      <c r="U564" s="222"/>
      <c r="V564" s="225"/>
      <c r="W564" s="228"/>
      <c r="X564" s="73"/>
      <c r="Y564" s="216"/>
      <c r="Z564" s="215"/>
    </row>
    <row r="565" spans="1:26" ht="37.5" x14ac:dyDescent="0.3">
      <c r="A565" s="96"/>
      <c r="C565" s="100" t="s">
        <v>376</v>
      </c>
      <c r="D565" s="125"/>
      <c r="E565" s="84"/>
      <c r="F565" s="84"/>
      <c r="G565" s="206"/>
      <c r="H565" s="244"/>
      <c r="I565" s="162">
        <f>I566+I579</f>
        <v>10237.817999999999</v>
      </c>
      <c r="J565" s="64">
        <f>J566+J579</f>
        <v>10237.8171</v>
      </c>
      <c r="K565" s="202">
        <f t="shared" si="69"/>
        <v>-8.9999999909196049E-4</v>
      </c>
      <c r="L565" s="4"/>
      <c r="M565" s="47"/>
      <c r="N565" s="19"/>
      <c r="O565" s="4"/>
      <c r="P565" s="4"/>
      <c r="Q565" s="215"/>
      <c r="R565" s="215"/>
      <c r="S565" s="222"/>
      <c r="T565" s="222"/>
      <c r="U565" s="222"/>
      <c r="V565" s="225"/>
      <c r="W565" s="228"/>
      <c r="X565" s="73"/>
      <c r="Y565" s="216"/>
      <c r="Z565" s="215"/>
    </row>
    <row r="566" spans="1:26" ht="18.75" x14ac:dyDescent="0.3">
      <c r="A566" s="91" t="s">
        <v>496</v>
      </c>
      <c r="C566" s="100" t="s">
        <v>112</v>
      </c>
      <c r="D566" s="125"/>
      <c r="E566" s="84"/>
      <c r="F566" s="84"/>
      <c r="G566" s="206"/>
      <c r="H566" s="244"/>
      <c r="I566" s="162">
        <f>SUM(I567:I578)</f>
        <v>7324.1319999999996</v>
      </c>
      <c r="J566" s="162">
        <f>SUM(J567:J578)</f>
        <v>7324.1315299999997</v>
      </c>
      <c r="K566" s="202">
        <f t="shared" si="69"/>
        <v>-4.6999999995023245E-4</v>
      </c>
      <c r="L566" s="4"/>
      <c r="M566" s="47"/>
      <c r="N566" s="19"/>
      <c r="O566" s="4"/>
      <c r="P566" s="4"/>
      <c r="Q566" s="215"/>
      <c r="R566" s="215"/>
      <c r="S566" s="222"/>
      <c r="T566" s="222"/>
      <c r="U566" s="222"/>
      <c r="V566" s="225"/>
      <c r="W566" s="228"/>
      <c r="X566" s="73"/>
      <c r="Y566" s="216"/>
      <c r="Z566" s="215"/>
    </row>
    <row r="567" spans="1:26" ht="37.5" x14ac:dyDescent="0.25">
      <c r="A567" s="92" t="s">
        <v>497</v>
      </c>
      <c r="C567" s="99" t="s">
        <v>119</v>
      </c>
      <c r="D567" s="129" t="s">
        <v>20</v>
      </c>
      <c r="E567" s="129">
        <v>60</v>
      </c>
      <c r="F567" s="129">
        <v>60</v>
      </c>
      <c r="G567" s="206"/>
      <c r="H567" s="244"/>
      <c r="I567" s="86">
        <v>4865.3999999999996</v>
      </c>
      <c r="J567" s="158">
        <f>3243.6+1621.8</f>
        <v>4865.3999999999996</v>
      </c>
      <c r="K567" s="202">
        <f t="shared" si="69"/>
        <v>0</v>
      </c>
      <c r="L567" s="4"/>
      <c r="M567" s="194">
        <f>J567</f>
        <v>4865.3999999999996</v>
      </c>
      <c r="N567" s="19"/>
      <c r="O567" s="4"/>
      <c r="P567" s="4"/>
      <c r="Q567" s="215"/>
      <c r="R567" s="215"/>
      <c r="S567" s="222"/>
      <c r="T567" s="222"/>
      <c r="U567" s="222"/>
      <c r="V567" s="225"/>
      <c r="W567" s="228"/>
      <c r="X567" s="73"/>
      <c r="Y567" s="216"/>
      <c r="Z567" s="215"/>
    </row>
    <row r="568" spans="1:26" ht="18.75" x14ac:dyDescent="0.3">
      <c r="A568" s="92" t="s">
        <v>498</v>
      </c>
      <c r="C568" s="99" t="s">
        <v>402</v>
      </c>
      <c r="D568" s="129" t="s">
        <v>113</v>
      </c>
      <c r="E568" s="129">
        <v>1170</v>
      </c>
      <c r="F568" s="129">
        <v>1170</v>
      </c>
      <c r="G568" s="206"/>
      <c r="H568" s="244"/>
      <c r="I568" s="154">
        <v>1131.3900000000001</v>
      </c>
      <c r="J568" s="171">
        <v>1131.3900000000001</v>
      </c>
      <c r="K568" s="202">
        <f t="shared" si="69"/>
        <v>0</v>
      </c>
      <c r="L568" s="4"/>
      <c r="M568" s="193">
        <f>J568</f>
        <v>1131.3900000000001</v>
      </c>
      <c r="N568" s="19"/>
      <c r="O568" s="4"/>
      <c r="P568" s="4"/>
      <c r="Q568" s="215"/>
      <c r="R568" s="215"/>
      <c r="S568" s="222"/>
      <c r="T568" s="222"/>
      <c r="U568" s="222"/>
      <c r="V568" s="225"/>
      <c r="W568" s="228"/>
      <c r="X568" s="73"/>
      <c r="Y568" s="216"/>
      <c r="Z568" s="215"/>
    </row>
    <row r="569" spans="1:26" ht="18.75" x14ac:dyDescent="0.3">
      <c r="A569" s="92" t="s">
        <v>499</v>
      </c>
      <c r="C569" s="99" t="s">
        <v>1061</v>
      </c>
      <c r="D569" s="129" t="s">
        <v>113</v>
      </c>
      <c r="E569" s="129">
        <v>650</v>
      </c>
      <c r="F569" s="129">
        <v>650</v>
      </c>
      <c r="G569" s="206"/>
      <c r="H569" s="244"/>
      <c r="I569" s="154">
        <v>906.75</v>
      </c>
      <c r="J569" s="171">
        <v>906.75</v>
      </c>
      <c r="K569" s="202">
        <f t="shared" si="69"/>
        <v>0</v>
      </c>
      <c r="L569" s="4"/>
      <c r="M569" s="193">
        <f t="shared" ref="M569:M574" si="75">J569</f>
        <v>906.75</v>
      </c>
      <c r="N569" s="19"/>
      <c r="O569" s="4"/>
      <c r="P569" s="4"/>
      <c r="Q569" s="215"/>
      <c r="R569" s="215"/>
      <c r="S569" s="222"/>
      <c r="T569" s="222"/>
      <c r="U569" s="222"/>
      <c r="V569" s="225"/>
      <c r="W569" s="228"/>
      <c r="X569" s="73"/>
      <c r="Y569" s="216"/>
      <c r="Z569" s="215"/>
    </row>
    <row r="570" spans="1:26" ht="18.75" x14ac:dyDescent="0.3">
      <c r="A570" s="92" t="s">
        <v>500</v>
      </c>
      <c r="C570" s="108" t="s">
        <v>403</v>
      </c>
      <c r="D570" s="129" t="s">
        <v>20</v>
      </c>
      <c r="E570" s="129">
        <v>22</v>
      </c>
      <c r="F570" s="129">
        <v>22</v>
      </c>
      <c r="G570" s="206"/>
      <c r="H570" s="244"/>
      <c r="I570" s="154">
        <v>93.037999999999997</v>
      </c>
      <c r="J570" s="171">
        <v>93.037999999999997</v>
      </c>
      <c r="K570" s="202">
        <f t="shared" si="69"/>
        <v>0</v>
      </c>
      <c r="L570" s="4"/>
      <c r="M570" s="193">
        <f t="shared" si="75"/>
        <v>93.037999999999997</v>
      </c>
      <c r="N570" s="19"/>
      <c r="O570" s="4"/>
      <c r="P570" s="4"/>
      <c r="Q570" s="215"/>
      <c r="R570" s="215"/>
      <c r="S570" s="222"/>
      <c r="T570" s="222"/>
      <c r="U570" s="222"/>
      <c r="V570" s="225"/>
      <c r="W570" s="228"/>
      <c r="X570" s="73"/>
      <c r="Y570" s="216"/>
      <c r="Z570" s="215"/>
    </row>
    <row r="571" spans="1:26" ht="18.75" x14ac:dyDescent="0.3">
      <c r="A571" s="92" t="s">
        <v>740</v>
      </c>
      <c r="C571" s="108" t="s">
        <v>114</v>
      </c>
      <c r="D571" s="129" t="s">
        <v>20</v>
      </c>
      <c r="E571" s="129">
        <v>32</v>
      </c>
      <c r="F571" s="129">
        <v>32</v>
      </c>
      <c r="G571" s="206"/>
      <c r="H571" s="244"/>
      <c r="I571" s="154">
        <v>51.2</v>
      </c>
      <c r="J571" s="171">
        <v>51.2</v>
      </c>
      <c r="K571" s="202">
        <f t="shared" si="69"/>
        <v>0</v>
      </c>
      <c r="L571" s="4"/>
      <c r="M571" s="193">
        <f t="shared" si="75"/>
        <v>51.2</v>
      </c>
      <c r="N571" s="19"/>
      <c r="O571" s="4"/>
      <c r="P571" s="4"/>
      <c r="Q571" s="215"/>
      <c r="R571" s="215"/>
      <c r="S571" s="222"/>
      <c r="T571" s="222"/>
      <c r="U571" s="222"/>
      <c r="V571" s="225"/>
      <c r="W571" s="228"/>
      <c r="X571" s="73"/>
      <c r="Y571" s="216"/>
      <c r="Z571" s="215"/>
    </row>
    <row r="572" spans="1:26" ht="18.75" x14ac:dyDescent="0.3">
      <c r="A572" s="92" t="s">
        <v>741</v>
      </c>
      <c r="C572" s="108" t="s">
        <v>1062</v>
      </c>
      <c r="D572" s="129" t="s">
        <v>20</v>
      </c>
      <c r="E572" s="129">
        <v>48</v>
      </c>
      <c r="F572" s="129">
        <v>48</v>
      </c>
      <c r="G572" s="206"/>
      <c r="H572" s="244"/>
      <c r="I572" s="154">
        <v>32.064</v>
      </c>
      <c r="J572" s="171">
        <v>32.064</v>
      </c>
      <c r="K572" s="202">
        <f t="shared" si="69"/>
        <v>0</v>
      </c>
      <c r="L572" s="4"/>
      <c r="M572" s="193">
        <f t="shared" si="75"/>
        <v>32.064</v>
      </c>
      <c r="N572" s="19"/>
      <c r="O572" s="4"/>
      <c r="P572" s="4"/>
      <c r="Q572" s="215"/>
      <c r="R572" s="215"/>
      <c r="S572" s="222"/>
      <c r="T572" s="222"/>
      <c r="U572" s="222"/>
      <c r="V572" s="225"/>
      <c r="W572" s="228"/>
      <c r="X572" s="73"/>
      <c r="Y572" s="216"/>
      <c r="Z572" s="215"/>
    </row>
    <row r="573" spans="1:26" ht="18.75" x14ac:dyDescent="0.3">
      <c r="A573" s="92" t="s">
        <v>742</v>
      </c>
      <c r="C573" s="108" t="s">
        <v>1063</v>
      </c>
      <c r="D573" s="129" t="s">
        <v>1088</v>
      </c>
      <c r="E573" s="129">
        <v>0.20599999999999999</v>
      </c>
      <c r="F573" s="129">
        <v>0.20599999999999999</v>
      </c>
      <c r="G573" s="206"/>
      <c r="H573" s="244"/>
      <c r="I573" s="154">
        <v>80.725999999999999</v>
      </c>
      <c r="J573" s="171">
        <v>80.725999999999999</v>
      </c>
      <c r="K573" s="202">
        <f t="shared" si="69"/>
        <v>0</v>
      </c>
      <c r="L573" s="4"/>
      <c r="M573" s="193">
        <f t="shared" si="75"/>
        <v>80.725999999999999</v>
      </c>
      <c r="N573" s="19"/>
      <c r="O573" s="4"/>
      <c r="P573" s="4"/>
      <c r="Q573" s="215"/>
      <c r="R573" s="215"/>
      <c r="S573" s="222"/>
      <c r="T573" s="222"/>
      <c r="U573" s="222"/>
      <c r="V573" s="225"/>
      <c r="W573" s="228"/>
      <c r="X573" s="73"/>
      <c r="Y573" s="216"/>
      <c r="Z573" s="215"/>
    </row>
    <row r="574" spans="1:26" ht="18.75" x14ac:dyDescent="0.3">
      <c r="A574" s="92" t="s">
        <v>743</v>
      </c>
      <c r="C574" s="108" t="s">
        <v>115</v>
      </c>
      <c r="D574" s="129" t="s">
        <v>1088</v>
      </c>
      <c r="E574" s="129">
        <v>6.6000000000000003E-2</v>
      </c>
      <c r="F574" s="129">
        <v>6.6000000000000003E-2</v>
      </c>
      <c r="G574" s="206"/>
      <c r="H574" s="244"/>
      <c r="I574" s="154">
        <v>30.067</v>
      </c>
      <c r="J574" s="171">
        <v>30.06653</v>
      </c>
      <c r="K574" s="202">
        <f t="shared" si="69"/>
        <v>-4.6999999999997044E-4</v>
      </c>
      <c r="L574" s="4"/>
      <c r="M574" s="193">
        <f t="shared" si="75"/>
        <v>30.06653</v>
      </c>
      <c r="N574" s="19"/>
      <c r="O574" s="4"/>
      <c r="P574" s="4"/>
      <c r="Q574" s="215"/>
      <c r="R574" s="215"/>
      <c r="S574" s="222"/>
      <c r="T574" s="222"/>
      <c r="U574" s="222"/>
      <c r="V574" s="225"/>
      <c r="W574" s="228"/>
      <c r="X574" s="73"/>
      <c r="Y574" s="216"/>
      <c r="Z574" s="215"/>
    </row>
    <row r="575" spans="1:26" ht="18.75" x14ac:dyDescent="0.3">
      <c r="A575" s="92" t="s">
        <v>744</v>
      </c>
      <c r="C575" s="108" t="s">
        <v>116</v>
      </c>
      <c r="D575" s="129" t="s">
        <v>20</v>
      </c>
      <c r="E575" s="129">
        <v>51</v>
      </c>
      <c r="F575" s="129">
        <v>51</v>
      </c>
      <c r="G575" s="206"/>
      <c r="H575" s="244"/>
      <c r="I575" s="154">
        <v>41.667000000000002</v>
      </c>
      <c r="J575" s="171">
        <v>41.667000000000002</v>
      </c>
      <c r="K575" s="202">
        <f t="shared" si="69"/>
        <v>0</v>
      </c>
      <c r="L575" s="4"/>
      <c r="M575" s="193">
        <f>J575</f>
        <v>41.667000000000002</v>
      </c>
      <c r="N575" s="19"/>
      <c r="O575" s="4"/>
      <c r="P575" s="4"/>
      <c r="Q575" s="215"/>
      <c r="R575" s="215"/>
      <c r="S575" s="222"/>
      <c r="T575" s="222"/>
      <c r="U575" s="222"/>
      <c r="V575" s="225"/>
      <c r="W575" s="228"/>
      <c r="X575" s="73"/>
      <c r="Y575" s="216"/>
      <c r="Z575" s="215"/>
    </row>
    <row r="576" spans="1:26" ht="18.75" x14ac:dyDescent="0.3">
      <c r="A576" s="92" t="s">
        <v>745</v>
      </c>
      <c r="C576" s="108" t="s">
        <v>117</v>
      </c>
      <c r="D576" s="129" t="s">
        <v>109</v>
      </c>
      <c r="E576" s="129">
        <v>5</v>
      </c>
      <c r="F576" s="129">
        <v>5</v>
      </c>
      <c r="G576" s="206"/>
      <c r="H576" s="244"/>
      <c r="I576" s="154">
        <v>6.915</v>
      </c>
      <c r="J576" s="171">
        <v>6.915</v>
      </c>
      <c r="K576" s="202">
        <f t="shared" si="69"/>
        <v>0</v>
      </c>
      <c r="L576" s="4"/>
      <c r="M576" s="193">
        <f t="shared" ref="M576:M578" si="76">J576</f>
        <v>6.915</v>
      </c>
      <c r="N576" s="19"/>
      <c r="O576" s="4"/>
      <c r="P576" s="4"/>
      <c r="Q576" s="215"/>
      <c r="R576" s="215"/>
      <c r="S576" s="222"/>
      <c r="T576" s="222"/>
      <c r="U576" s="222"/>
      <c r="V576" s="225"/>
      <c r="W576" s="228"/>
      <c r="X576" s="73"/>
      <c r="Y576" s="216"/>
      <c r="Z576" s="215"/>
    </row>
    <row r="577" spans="1:26" ht="18.75" x14ac:dyDescent="0.3">
      <c r="A577" s="92" t="s">
        <v>746</v>
      </c>
      <c r="C577" s="108" t="s">
        <v>118</v>
      </c>
      <c r="D577" s="129" t="s">
        <v>1089</v>
      </c>
      <c r="E577" s="129">
        <v>1.5</v>
      </c>
      <c r="F577" s="129">
        <v>1.5</v>
      </c>
      <c r="G577" s="206"/>
      <c r="H577" s="244"/>
      <c r="I577" s="154">
        <v>1.2150000000000001</v>
      </c>
      <c r="J577" s="171">
        <v>1.2150000000000001</v>
      </c>
      <c r="K577" s="202">
        <f t="shared" si="69"/>
        <v>0</v>
      </c>
      <c r="L577" s="4"/>
      <c r="M577" s="193">
        <f t="shared" si="76"/>
        <v>1.2150000000000001</v>
      </c>
      <c r="N577" s="19"/>
      <c r="O577" s="4"/>
      <c r="P577" s="4"/>
      <c r="Q577" s="215"/>
      <c r="R577" s="215"/>
      <c r="S577" s="222"/>
      <c r="T577" s="222"/>
      <c r="U577" s="222"/>
      <c r="V577" s="225"/>
      <c r="W577" s="228"/>
      <c r="X577" s="73"/>
      <c r="Y577" s="216"/>
      <c r="Z577" s="215"/>
    </row>
    <row r="578" spans="1:26" ht="18.75" x14ac:dyDescent="0.3">
      <c r="A578" s="92" t="s">
        <v>747</v>
      </c>
      <c r="C578" s="108" t="s">
        <v>120</v>
      </c>
      <c r="D578" s="129" t="s">
        <v>20</v>
      </c>
      <c r="E578" s="129">
        <v>9</v>
      </c>
      <c r="F578" s="129">
        <v>9</v>
      </c>
      <c r="G578" s="206"/>
      <c r="H578" s="244"/>
      <c r="I578" s="154">
        <v>83.7</v>
      </c>
      <c r="J578" s="171">
        <f>65.1+18.6</f>
        <v>83.699999999999989</v>
      </c>
      <c r="K578" s="202">
        <f t="shared" si="69"/>
        <v>0</v>
      </c>
      <c r="L578" s="4"/>
      <c r="M578" s="193">
        <f t="shared" si="76"/>
        <v>83.699999999999989</v>
      </c>
      <c r="N578" s="19"/>
      <c r="O578" s="4"/>
      <c r="P578" s="4"/>
      <c r="Q578" s="215"/>
      <c r="R578" s="215"/>
      <c r="S578" s="222"/>
      <c r="T578" s="222"/>
      <c r="U578" s="222"/>
      <c r="V578" s="225"/>
      <c r="W578" s="228"/>
      <c r="X578" s="73"/>
      <c r="Y578" s="216"/>
      <c r="Z578" s="215"/>
    </row>
    <row r="579" spans="1:26" ht="18.75" x14ac:dyDescent="0.3">
      <c r="A579" s="91" t="s">
        <v>501</v>
      </c>
      <c r="C579" s="100" t="s">
        <v>377</v>
      </c>
      <c r="D579" s="83"/>
      <c r="E579" s="83"/>
      <c r="F579" s="83"/>
      <c r="G579" s="206"/>
      <c r="H579" s="244"/>
      <c r="I579" s="151">
        <f>SUM(I580:I591)</f>
        <v>2913.6859999999997</v>
      </c>
      <c r="J579" s="151">
        <f>SUM(J580:J591)</f>
        <v>2913.6855699999996</v>
      </c>
      <c r="K579" s="202">
        <f t="shared" si="69"/>
        <v>-4.3000000005122274E-4</v>
      </c>
      <c r="L579" s="4"/>
      <c r="M579" s="47"/>
      <c r="N579" s="19"/>
      <c r="O579" s="4"/>
      <c r="P579" s="4"/>
      <c r="Q579" s="215"/>
      <c r="R579" s="215"/>
      <c r="S579" s="222"/>
      <c r="T579" s="222"/>
      <c r="U579" s="222"/>
      <c r="V579" s="225"/>
      <c r="W579" s="228"/>
      <c r="X579" s="73"/>
      <c r="Y579" s="216"/>
      <c r="Z579" s="215"/>
    </row>
    <row r="580" spans="1:26" ht="37.5" x14ac:dyDescent="0.25">
      <c r="A580" s="92" t="s">
        <v>502</v>
      </c>
      <c r="C580" s="99" t="s">
        <v>119</v>
      </c>
      <c r="D580" s="129" t="s">
        <v>20</v>
      </c>
      <c r="E580" s="129">
        <v>17</v>
      </c>
      <c r="F580" s="129">
        <v>17</v>
      </c>
      <c r="G580" s="206"/>
      <c r="H580" s="244"/>
      <c r="I580" s="86">
        <v>1378.53</v>
      </c>
      <c r="J580" s="158">
        <v>1378.53</v>
      </c>
      <c r="K580" s="202">
        <f t="shared" si="69"/>
        <v>0</v>
      </c>
      <c r="L580" s="4"/>
      <c r="M580" s="194">
        <f>J580</f>
        <v>1378.53</v>
      </c>
      <c r="N580" s="19"/>
      <c r="O580" s="4"/>
      <c r="P580" s="4"/>
      <c r="Q580" s="215"/>
      <c r="R580" s="215"/>
      <c r="S580" s="222"/>
      <c r="T580" s="222"/>
      <c r="U580" s="222"/>
      <c r="V580" s="225"/>
      <c r="W580" s="228"/>
      <c r="X580" s="73"/>
      <c r="Y580" s="216"/>
      <c r="Z580" s="215"/>
    </row>
    <row r="581" spans="1:26" ht="18.75" x14ac:dyDescent="0.3">
      <c r="A581" s="92" t="s">
        <v>503</v>
      </c>
      <c r="C581" s="108" t="s">
        <v>1063</v>
      </c>
      <c r="D581" s="129" t="s">
        <v>1088</v>
      </c>
      <c r="E581" s="129">
        <v>6.4000000000000001E-2</v>
      </c>
      <c r="F581" s="129">
        <v>6.4000000000000001E-2</v>
      </c>
      <c r="G581" s="206"/>
      <c r="H581" s="244"/>
      <c r="I581" s="154">
        <v>25.08</v>
      </c>
      <c r="J581" s="171">
        <v>25.08</v>
      </c>
      <c r="K581" s="202">
        <f t="shared" si="69"/>
        <v>0</v>
      </c>
      <c r="L581" s="4"/>
      <c r="M581" s="194">
        <f t="shared" ref="M581:M583" si="77">J581</f>
        <v>25.08</v>
      </c>
      <c r="N581" s="19"/>
      <c r="O581" s="4"/>
      <c r="P581" s="4"/>
      <c r="Q581" s="215"/>
      <c r="R581" s="215"/>
      <c r="S581" s="222"/>
      <c r="T581" s="222"/>
      <c r="U581" s="222"/>
      <c r="V581" s="225"/>
      <c r="W581" s="228"/>
      <c r="X581" s="73"/>
      <c r="Y581" s="216"/>
      <c r="Z581" s="215"/>
    </row>
    <row r="582" spans="1:26" ht="18.75" x14ac:dyDescent="0.3">
      <c r="A582" s="92" t="s">
        <v>504</v>
      </c>
      <c r="C582" s="108" t="s">
        <v>115</v>
      </c>
      <c r="D582" s="129" t="s">
        <v>1088</v>
      </c>
      <c r="E582" s="129">
        <v>0.02</v>
      </c>
      <c r="F582" s="129">
        <v>0.02</v>
      </c>
      <c r="G582" s="206"/>
      <c r="H582" s="244"/>
      <c r="I582" s="154">
        <v>9.1110000000000007</v>
      </c>
      <c r="J582" s="171">
        <v>9.1110699999999998</v>
      </c>
      <c r="K582" s="202">
        <f t="shared" si="69"/>
        <v>6.9999999999126317E-5</v>
      </c>
      <c r="L582" s="4"/>
      <c r="M582" s="194">
        <f t="shared" si="77"/>
        <v>9.1110699999999998</v>
      </c>
      <c r="N582" s="19"/>
      <c r="O582" s="4"/>
      <c r="P582" s="4"/>
      <c r="Q582" s="215"/>
      <c r="R582" s="215"/>
      <c r="S582" s="222"/>
      <c r="T582" s="222"/>
      <c r="U582" s="222"/>
      <c r="V582" s="225"/>
      <c r="W582" s="228"/>
      <c r="X582" s="73"/>
      <c r="Y582" s="216"/>
      <c r="Z582" s="215"/>
    </row>
    <row r="583" spans="1:26" ht="18.75" x14ac:dyDescent="0.3">
      <c r="A583" s="92" t="s">
        <v>505</v>
      </c>
      <c r="C583" s="108" t="s">
        <v>116</v>
      </c>
      <c r="D583" s="129" t="s">
        <v>20</v>
      </c>
      <c r="E583" s="129">
        <v>16</v>
      </c>
      <c r="F583" s="129">
        <v>16</v>
      </c>
      <c r="G583" s="206"/>
      <c r="H583" s="244"/>
      <c r="I583" s="154">
        <v>13.071999999999999</v>
      </c>
      <c r="J583" s="171">
        <v>13.071999999999999</v>
      </c>
      <c r="K583" s="202">
        <f t="shared" si="69"/>
        <v>0</v>
      </c>
      <c r="L583" s="4"/>
      <c r="M583" s="194">
        <f t="shared" si="77"/>
        <v>13.071999999999999</v>
      </c>
      <c r="N583" s="19"/>
      <c r="O583" s="4"/>
      <c r="P583" s="4"/>
      <c r="Q583" s="215"/>
      <c r="R583" s="215"/>
      <c r="S583" s="222"/>
      <c r="T583" s="222"/>
      <c r="U583" s="222"/>
      <c r="V583" s="225"/>
      <c r="W583" s="228"/>
      <c r="X583" s="73"/>
      <c r="Y583" s="216"/>
      <c r="Z583" s="215"/>
    </row>
    <row r="584" spans="1:26" ht="18.75" x14ac:dyDescent="0.3">
      <c r="A584" s="92" t="s">
        <v>506</v>
      </c>
      <c r="C584" s="108" t="s">
        <v>117</v>
      </c>
      <c r="D584" s="129" t="s">
        <v>109</v>
      </c>
      <c r="E584" s="129">
        <v>1.5</v>
      </c>
      <c r="F584" s="129">
        <v>1.5</v>
      </c>
      <c r="G584" s="206"/>
      <c r="H584" s="244"/>
      <c r="I584" s="154">
        <v>2.0750000000000002</v>
      </c>
      <c r="J584" s="171">
        <v>2.0745</v>
      </c>
      <c r="K584" s="202">
        <f t="shared" si="69"/>
        <v>-5.0000000000016698E-4</v>
      </c>
      <c r="L584" s="4"/>
      <c r="M584" s="193">
        <f>J584</f>
        <v>2.0745</v>
      </c>
      <c r="N584" s="19"/>
      <c r="O584" s="4"/>
      <c r="P584" s="4"/>
      <c r="Q584" s="215"/>
      <c r="R584" s="215"/>
      <c r="S584" s="222"/>
      <c r="T584" s="222"/>
      <c r="U584" s="222"/>
      <c r="V584" s="225"/>
      <c r="W584" s="228"/>
      <c r="X584" s="73"/>
      <c r="Y584" s="216"/>
      <c r="Z584" s="215"/>
    </row>
    <row r="585" spans="1:26" ht="18.75" x14ac:dyDescent="0.3">
      <c r="A585" s="92" t="s">
        <v>748</v>
      </c>
      <c r="C585" s="108" t="s">
        <v>118</v>
      </c>
      <c r="D585" s="129" t="s">
        <v>1089</v>
      </c>
      <c r="E585" s="129">
        <v>0.5</v>
      </c>
      <c r="F585" s="129">
        <v>0.5</v>
      </c>
      <c r="G585" s="206"/>
      <c r="H585" s="244"/>
      <c r="I585" s="154">
        <v>0.40500000000000003</v>
      </c>
      <c r="J585" s="171">
        <v>0.40500000000000003</v>
      </c>
      <c r="K585" s="202">
        <f t="shared" si="69"/>
        <v>0</v>
      </c>
      <c r="L585" s="4"/>
      <c r="M585" s="193">
        <f t="shared" ref="M585:M588" si="78">J585</f>
        <v>0.40500000000000003</v>
      </c>
      <c r="N585" s="19"/>
      <c r="O585" s="4"/>
      <c r="P585" s="4"/>
      <c r="Q585" s="215"/>
      <c r="R585" s="215"/>
      <c r="S585" s="222"/>
      <c r="T585" s="222"/>
      <c r="U585" s="222"/>
      <c r="V585" s="225"/>
      <c r="W585" s="228"/>
      <c r="X585" s="73"/>
      <c r="Y585" s="216"/>
      <c r="Z585" s="215"/>
    </row>
    <row r="586" spans="1:26" ht="18.75" x14ac:dyDescent="0.3">
      <c r="A586" s="92" t="s">
        <v>749</v>
      </c>
      <c r="C586" s="108" t="s">
        <v>120</v>
      </c>
      <c r="D586" s="129" t="s">
        <v>20</v>
      </c>
      <c r="E586" s="129">
        <v>1</v>
      </c>
      <c r="F586" s="129">
        <v>1</v>
      </c>
      <c r="G586" s="206"/>
      <c r="H586" s="244"/>
      <c r="I586" s="154">
        <v>9.3000000000000007</v>
      </c>
      <c r="J586" s="171">
        <v>9.3000000000000007</v>
      </c>
      <c r="K586" s="202">
        <f t="shared" si="69"/>
        <v>0</v>
      </c>
      <c r="L586" s="4"/>
      <c r="M586" s="193">
        <f t="shared" si="78"/>
        <v>9.3000000000000007</v>
      </c>
      <c r="N586" s="19"/>
      <c r="O586" s="4"/>
      <c r="P586" s="4"/>
      <c r="Q586" s="215"/>
      <c r="R586" s="215"/>
      <c r="S586" s="222"/>
      <c r="T586" s="222"/>
      <c r="U586" s="222"/>
      <c r="V586" s="225"/>
      <c r="W586" s="228"/>
      <c r="X586" s="73"/>
      <c r="Y586" s="216"/>
      <c r="Z586" s="215"/>
    </row>
    <row r="587" spans="1:26" ht="18.75" x14ac:dyDescent="0.3">
      <c r="A587" s="92" t="s">
        <v>750</v>
      </c>
      <c r="C587" s="99" t="s">
        <v>1061</v>
      </c>
      <c r="D587" s="125" t="s">
        <v>113</v>
      </c>
      <c r="E587" s="141">
        <v>922</v>
      </c>
      <c r="F587" s="141">
        <v>922</v>
      </c>
      <c r="G587" s="206"/>
      <c r="H587" s="244"/>
      <c r="I587" s="154">
        <v>1286.19</v>
      </c>
      <c r="J587" s="171">
        <v>1286.19</v>
      </c>
      <c r="K587" s="202">
        <f t="shared" si="69"/>
        <v>0</v>
      </c>
      <c r="L587" s="4"/>
      <c r="M587" s="193">
        <f t="shared" si="78"/>
        <v>1286.19</v>
      </c>
      <c r="N587" s="19"/>
      <c r="O587" s="4"/>
      <c r="P587" s="4"/>
      <c r="Q587" s="215"/>
      <c r="R587" s="215"/>
      <c r="S587" s="222"/>
      <c r="T587" s="222"/>
      <c r="U587" s="222"/>
      <c r="V587" s="225"/>
      <c r="W587" s="228"/>
      <c r="X587" s="73"/>
      <c r="Y587" s="216"/>
      <c r="Z587" s="215"/>
    </row>
    <row r="588" spans="1:26" ht="18.75" x14ac:dyDescent="0.3">
      <c r="A588" s="92" t="s">
        <v>751</v>
      </c>
      <c r="C588" s="99" t="s">
        <v>402</v>
      </c>
      <c r="D588" s="125" t="s">
        <v>113</v>
      </c>
      <c r="E588" s="141">
        <v>109</v>
      </c>
      <c r="F588" s="141">
        <v>109</v>
      </c>
      <c r="G588" s="206"/>
      <c r="H588" s="244"/>
      <c r="I588" s="154">
        <v>105.40300000000001</v>
      </c>
      <c r="J588" s="171">
        <v>105.40300000000001</v>
      </c>
      <c r="K588" s="202">
        <f t="shared" si="69"/>
        <v>0</v>
      </c>
      <c r="L588" s="4"/>
      <c r="M588" s="193">
        <f t="shared" si="78"/>
        <v>105.40300000000001</v>
      </c>
      <c r="N588" s="19"/>
      <c r="O588" s="4"/>
      <c r="P588" s="4"/>
      <c r="Q588" s="215"/>
      <c r="R588" s="215"/>
      <c r="S588" s="222"/>
      <c r="T588" s="222"/>
      <c r="U588" s="222"/>
      <c r="V588" s="225"/>
      <c r="W588" s="228"/>
      <c r="X588" s="73"/>
      <c r="Y588" s="216"/>
      <c r="Z588" s="215"/>
    </row>
    <row r="589" spans="1:26" ht="18.75" x14ac:dyDescent="0.3">
      <c r="A589" s="92" t="s">
        <v>752</v>
      </c>
      <c r="C589" s="108" t="s">
        <v>403</v>
      </c>
      <c r="D589" s="125" t="s">
        <v>20</v>
      </c>
      <c r="E589" s="125">
        <v>8</v>
      </c>
      <c r="F589" s="125">
        <v>8</v>
      </c>
      <c r="G589" s="206"/>
      <c r="H589" s="244"/>
      <c r="I589" s="154">
        <v>33.832000000000001</v>
      </c>
      <c r="J589" s="171">
        <v>33.832000000000001</v>
      </c>
      <c r="K589" s="202">
        <f t="shared" ref="K589:K652" si="79">J589-I589</f>
        <v>0</v>
      </c>
      <c r="L589" s="4"/>
      <c r="M589" s="193">
        <f>J589</f>
        <v>33.832000000000001</v>
      </c>
      <c r="N589" s="19"/>
      <c r="O589" s="4"/>
      <c r="P589" s="4"/>
      <c r="Q589" s="215"/>
      <c r="R589" s="215"/>
      <c r="S589" s="222"/>
      <c r="T589" s="222"/>
      <c r="U589" s="222"/>
      <c r="V589" s="225"/>
      <c r="W589" s="228"/>
      <c r="X589" s="73"/>
      <c r="Y589" s="216"/>
      <c r="Z589" s="215"/>
    </row>
    <row r="590" spans="1:26" ht="18.75" x14ac:dyDescent="0.3">
      <c r="A590" s="92" t="s">
        <v>753</v>
      </c>
      <c r="C590" s="108" t="s">
        <v>114</v>
      </c>
      <c r="D590" s="129" t="s">
        <v>20</v>
      </c>
      <c r="E590" s="141">
        <v>25</v>
      </c>
      <c r="F590" s="141">
        <v>25</v>
      </c>
      <c r="G590" s="206"/>
      <c r="H590" s="244"/>
      <c r="I590" s="85">
        <v>40</v>
      </c>
      <c r="J590" s="171">
        <v>40</v>
      </c>
      <c r="K590" s="202">
        <f t="shared" si="79"/>
        <v>0</v>
      </c>
      <c r="L590" s="4"/>
      <c r="M590" s="193">
        <f>J590</f>
        <v>40</v>
      </c>
      <c r="N590" s="19"/>
      <c r="O590" s="4"/>
      <c r="P590" s="4"/>
      <c r="Q590" s="215"/>
      <c r="R590" s="215"/>
      <c r="S590" s="222"/>
      <c r="T590" s="222"/>
      <c r="U590" s="222"/>
      <c r="V590" s="225"/>
      <c r="W590" s="228"/>
      <c r="X590" s="73"/>
      <c r="Y590" s="216"/>
      <c r="Z590" s="215"/>
    </row>
    <row r="591" spans="1:26" ht="18.75" x14ac:dyDescent="0.3">
      <c r="A591" s="92" t="s">
        <v>754</v>
      </c>
      <c r="C591" s="108" t="s">
        <v>1062</v>
      </c>
      <c r="D591" s="129" t="s">
        <v>20</v>
      </c>
      <c r="E591" s="125">
        <v>16</v>
      </c>
      <c r="F591" s="125">
        <v>16</v>
      </c>
      <c r="G591" s="206"/>
      <c r="H591" s="244"/>
      <c r="I591" s="154">
        <v>10.688000000000001</v>
      </c>
      <c r="J591" s="171">
        <v>10.688000000000001</v>
      </c>
      <c r="K591" s="202">
        <f t="shared" si="79"/>
        <v>0</v>
      </c>
      <c r="L591" s="4"/>
      <c r="M591" s="193">
        <f>J591</f>
        <v>10.688000000000001</v>
      </c>
      <c r="N591" s="19"/>
      <c r="O591" s="4"/>
      <c r="P591" s="4"/>
      <c r="Q591" s="215"/>
      <c r="R591" s="215"/>
      <c r="S591" s="222"/>
      <c r="T591" s="222"/>
      <c r="U591" s="222"/>
      <c r="V591" s="225"/>
      <c r="W591" s="228"/>
      <c r="X591" s="73"/>
      <c r="Y591" s="216"/>
      <c r="Z591" s="215"/>
    </row>
    <row r="592" spans="1:26" ht="37.5" x14ac:dyDescent="0.3">
      <c r="A592" s="91" t="s">
        <v>755</v>
      </c>
      <c r="C592" s="100" t="s">
        <v>1064</v>
      </c>
      <c r="D592" s="125"/>
      <c r="E592" s="84"/>
      <c r="F592" s="84"/>
      <c r="G592" s="206"/>
      <c r="H592" s="244"/>
      <c r="I592" s="162">
        <f>SUM(I593:I603)</f>
        <v>3828.6190000000001</v>
      </c>
      <c r="J592" s="162">
        <f>SUM(J593:J603)</f>
        <v>3828.6180899999995</v>
      </c>
      <c r="K592" s="202">
        <f t="shared" si="79"/>
        <v>-9.1000000065832864E-4</v>
      </c>
      <c r="L592" s="4"/>
      <c r="M592" s="47"/>
      <c r="N592" s="19"/>
      <c r="O592" s="4"/>
      <c r="P592" s="4"/>
      <c r="Q592" s="215"/>
      <c r="R592" s="215"/>
      <c r="S592" s="222"/>
      <c r="T592" s="222"/>
      <c r="U592" s="222"/>
      <c r="V592" s="225"/>
      <c r="W592" s="228"/>
      <c r="X592" s="73"/>
      <c r="Y592" s="216"/>
      <c r="Z592" s="215"/>
    </row>
    <row r="593" spans="1:26" ht="37.5" x14ac:dyDescent="0.25">
      <c r="A593" s="92" t="s">
        <v>756</v>
      </c>
      <c r="C593" s="99" t="s">
        <v>119</v>
      </c>
      <c r="D593" s="129" t="s">
        <v>20</v>
      </c>
      <c r="E593" s="129">
        <v>15</v>
      </c>
      <c r="F593" s="129">
        <v>15</v>
      </c>
      <c r="G593" s="206"/>
      <c r="H593" s="244"/>
      <c r="I593" s="86">
        <v>1216.335</v>
      </c>
      <c r="J593" s="86">
        <v>1216.335</v>
      </c>
      <c r="K593" s="202">
        <f t="shared" si="79"/>
        <v>0</v>
      </c>
      <c r="L593" s="4"/>
      <c r="M593" s="19">
        <f>J593</f>
        <v>1216.335</v>
      </c>
      <c r="N593" s="19"/>
      <c r="O593" s="4"/>
      <c r="P593" s="4"/>
      <c r="Q593" s="215"/>
      <c r="R593" s="215"/>
      <c r="S593" s="222"/>
      <c r="T593" s="222"/>
      <c r="U593" s="222"/>
      <c r="V593" s="225"/>
      <c r="W593" s="228"/>
      <c r="X593" s="73"/>
      <c r="Y593" s="216"/>
      <c r="Z593" s="215"/>
    </row>
    <row r="594" spans="1:26" ht="18.75" x14ac:dyDescent="0.3">
      <c r="A594" s="92" t="s">
        <v>757</v>
      </c>
      <c r="C594" s="99" t="s">
        <v>102</v>
      </c>
      <c r="D594" s="129" t="s">
        <v>39</v>
      </c>
      <c r="E594" s="129">
        <v>15</v>
      </c>
      <c r="F594" s="129">
        <v>15</v>
      </c>
      <c r="G594" s="206"/>
      <c r="H594" s="244"/>
      <c r="I594" s="154">
        <v>329.85</v>
      </c>
      <c r="J594" s="86">
        <v>329.85</v>
      </c>
      <c r="K594" s="202">
        <f t="shared" si="79"/>
        <v>0</v>
      </c>
      <c r="L594" s="4"/>
      <c r="M594" s="19">
        <f t="shared" ref="M594:M602" si="80">J594</f>
        <v>329.85</v>
      </c>
      <c r="N594" s="19"/>
      <c r="O594" s="4"/>
      <c r="P594" s="4"/>
      <c r="Q594" s="215"/>
      <c r="R594" s="215"/>
      <c r="S594" s="222"/>
      <c r="T594" s="222"/>
      <c r="U594" s="222"/>
      <c r="V594" s="225"/>
      <c r="W594" s="228"/>
      <c r="X594" s="73"/>
      <c r="Y594" s="216"/>
      <c r="Z594" s="215"/>
    </row>
    <row r="595" spans="1:26" ht="18.75" x14ac:dyDescent="0.3">
      <c r="A595" s="92" t="s">
        <v>758</v>
      </c>
      <c r="C595" s="99" t="s">
        <v>1065</v>
      </c>
      <c r="D595" s="129" t="s">
        <v>20</v>
      </c>
      <c r="E595" s="129">
        <v>45</v>
      </c>
      <c r="F595" s="129">
        <v>45</v>
      </c>
      <c r="G595" s="206"/>
      <c r="H595" s="244"/>
      <c r="I595" s="154">
        <v>80.253</v>
      </c>
      <c r="J595" s="86">
        <v>80.252549999999999</v>
      </c>
      <c r="K595" s="202">
        <f t="shared" si="79"/>
        <v>-4.500000000007276E-4</v>
      </c>
      <c r="L595" s="4"/>
      <c r="M595" s="19">
        <f t="shared" si="80"/>
        <v>80.252549999999999</v>
      </c>
      <c r="N595" s="19"/>
      <c r="O595" s="4"/>
      <c r="P595" s="4"/>
      <c r="Q595" s="215"/>
      <c r="R595" s="215"/>
      <c r="S595" s="222"/>
      <c r="T595" s="222"/>
      <c r="U595" s="222"/>
      <c r="V595" s="225"/>
      <c r="W595" s="228"/>
      <c r="X595" s="73"/>
      <c r="Y595" s="216"/>
      <c r="Z595" s="215"/>
    </row>
    <row r="596" spans="1:26" ht="18.75" x14ac:dyDescent="0.3">
      <c r="A596" s="92" t="s">
        <v>759</v>
      </c>
      <c r="C596" s="99" t="s">
        <v>404</v>
      </c>
      <c r="D596" s="129" t="s">
        <v>20</v>
      </c>
      <c r="E596" s="129">
        <v>45</v>
      </c>
      <c r="F596" s="129">
        <v>45</v>
      </c>
      <c r="G596" s="206"/>
      <c r="H596" s="244"/>
      <c r="I596" s="154">
        <v>3.42</v>
      </c>
      <c r="J596" s="86">
        <v>3.42</v>
      </c>
      <c r="K596" s="202">
        <f t="shared" si="79"/>
        <v>0</v>
      </c>
      <c r="L596" s="4"/>
      <c r="M596" s="19">
        <f t="shared" si="80"/>
        <v>3.42</v>
      </c>
      <c r="N596" s="19"/>
      <c r="O596" s="4"/>
      <c r="P596" s="4"/>
      <c r="Q596" s="215"/>
      <c r="R596" s="215"/>
      <c r="S596" s="222"/>
      <c r="T596" s="222"/>
      <c r="U596" s="222"/>
      <c r="V596" s="225"/>
      <c r="W596" s="228"/>
      <c r="X596" s="73"/>
      <c r="Y596" s="216"/>
      <c r="Z596" s="215"/>
    </row>
    <row r="597" spans="1:26" ht="37.5" x14ac:dyDescent="0.25">
      <c r="A597" s="92" t="s">
        <v>760</v>
      </c>
      <c r="C597" s="99" t="s">
        <v>1066</v>
      </c>
      <c r="D597" s="129" t="s">
        <v>109</v>
      </c>
      <c r="E597" s="129">
        <v>4</v>
      </c>
      <c r="F597" s="129">
        <v>4</v>
      </c>
      <c r="G597" s="206"/>
      <c r="H597" s="244"/>
      <c r="I597" s="86">
        <v>19.96</v>
      </c>
      <c r="J597" s="86">
        <v>19.96</v>
      </c>
      <c r="K597" s="202">
        <f t="shared" si="79"/>
        <v>0</v>
      </c>
      <c r="L597" s="4"/>
      <c r="M597" s="19">
        <f t="shared" si="80"/>
        <v>19.96</v>
      </c>
      <c r="N597" s="19"/>
      <c r="O597" s="4"/>
      <c r="P597" s="4"/>
      <c r="Q597" s="215"/>
      <c r="R597" s="215"/>
      <c r="S597" s="222"/>
      <c r="T597" s="222"/>
      <c r="U597" s="222"/>
      <c r="V597" s="225"/>
      <c r="W597" s="228"/>
      <c r="X597" s="73"/>
      <c r="Y597" s="216"/>
      <c r="Z597" s="215"/>
    </row>
    <row r="598" spans="1:26" ht="18.75" x14ac:dyDescent="0.3">
      <c r="A598" s="92" t="s">
        <v>761</v>
      </c>
      <c r="C598" s="99" t="s">
        <v>103</v>
      </c>
      <c r="D598" s="129" t="s">
        <v>20</v>
      </c>
      <c r="E598" s="129">
        <v>45</v>
      </c>
      <c r="F598" s="129">
        <v>45</v>
      </c>
      <c r="G598" s="206"/>
      <c r="H598" s="244"/>
      <c r="I598" s="154">
        <v>160.83000000000001</v>
      </c>
      <c r="J598" s="86">
        <v>160.83000000000001</v>
      </c>
      <c r="K598" s="202">
        <f t="shared" si="79"/>
        <v>0</v>
      </c>
      <c r="L598" s="4"/>
      <c r="M598" s="19">
        <f t="shared" si="80"/>
        <v>160.83000000000001</v>
      </c>
      <c r="N598" s="19"/>
      <c r="O598" s="4"/>
      <c r="P598" s="4"/>
      <c r="Q598" s="215"/>
      <c r="R598" s="215"/>
      <c r="S598" s="222"/>
      <c r="T598" s="222"/>
      <c r="U598" s="222"/>
      <c r="V598" s="225"/>
      <c r="W598" s="228"/>
      <c r="X598" s="73"/>
      <c r="Y598" s="216"/>
      <c r="Z598" s="215"/>
    </row>
    <row r="599" spans="1:26" ht="18.75" x14ac:dyDescent="0.3">
      <c r="A599" s="92" t="s">
        <v>762</v>
      </c>
      <c r="C599" s="99" t="s">
        <v>1035</v>
      </c>
      <c r="D599" s="129" t="s">
        <v>20</v>
      </c>
      <c r="E599" s="129">
        <v>6</v>
      </c>
      <c r="F599" s="129">
        <v>6</v>
      </c>
      <c r="G599" s="206"/>
      <c r="H599" s="244"/>
      <c r="I599" s="154">
        <v>13.05</v>
      </c>
      <c r="J599" s="154">
        <v>13.05</v>
      </c>
      <c r="K599" s="202">
        <f t="shared" si="79"/>
        <v>0</v>
      </c>
      <c r="L599" s="4"/>
      <c r="M599" s="19">
        <f t="shared" si="80"/>
        <v>13.05</v>
      </c>
      <c r="N599" s="19"/>
      <c r="O599" s="4"/>
      <c r="P599" s="4"/>
      <c r="Q599" s="215"/>
      <c r="R599" s="215"/>
      <c r="S599" s="222"/>
      <c r="T599" s="222"/>
      <c r="U599" s="222"/>
      <c r="V599" s="225"/>
      <c r="W599" s="228"/>
      <c r="X599" s="73"/>
      <c r="Y599" s="216"/>
      <c r="Z599" s="215"/>
    </row>
    <row r="600" spans="1:26" ht="18.75" x14ac:dyDescent="0.3">
      <c r="A600" s="92" t="s">
        <v>763</v>
      </c>
      <c r="C600" s="99" t="s">
        <v>400</v>
      </c>
      <c r="D600" s="129" t="s">
        <v>20</v>
      </c>
      <c r="E600" s="129">
        <v>6</v>
      </c>
      <c r="F600" s="129">
        <v>6</v>
      </c>
      <c r="G600" s="206"/>
      <c r="H600" s="244"/>
      <c r="I600" s="154">
        <v>4.3259999999999996</v>
      </c>
      <c r="J600" s="154">
        <v>4.3259999999999996</v>
      </c>
      <c r="K600" s="202">
        <f t="shared" si="79"/>
        <v>0</v>
      </c>
      <c r="L600" s="4"/>
      <c r="M600" s="19">
        <f t="shared" si="80"/>
        <v>4.3259999999999996</v>
      </c>
      <c r="N600" s="19"/>
      <c r="O600" s="4"/>
      <c r="P600" s="4"/>
      <c r="Q600" s="215"/>
      <c r="R600" s="215"/>
      <c r="S600" s="222"/>
      <c r="T600" s="222"/>
      <c r="U600" s="222"/>
      <c r="V600" s="225"/>
      <c r="W600" s="228"/>
      <c r="X600" s="73"/>
      <c r="Y600" s="216"/>
      <c r="Z600" s="215"/>
    </row>
    <row r="601" spans="1:26" ht="18.75" x14ac:dyDescent="0.3">
      <c r="A601" s="92" t="s">
        <v>764</v>
      </c>
      <c r="C601" s="99" t="s">
        <v>57</v>
      </c>
      <c r="D601" s="129" t="s">
        <v>40</v>
      </c>
      <c r="E601" s="129">
        <v>1.5629999999999999</v>
      </c>
      <c r="F601" s="129">
        <v>1.5629999999999999</v>
      </c>
      <c r="G601" s="206"/>
      <c r="H601" s="244"/>
      <c r="I601" s="154">
        <v>1992.825</v>
      </c>
      <c r="J601" s="154">
        <v>1992.825</v>
      </c>
      <c r="K601" s="202">
        <f t="shared" si="79"/>
        <v>0</v>
      </c>
      <c r="L601" s="4"/>
      <c r="M601" s="19">
        <f t="shared" si="80"/>
        <v>1992.825</v>
      </c>
      <c r="N601" s="19"/>
      <c r="O601" s="4"/>
      <c r="P601" s="4"/>
      <c r="Q601" s="215"/>
      <c r="R601" s="215"/>
      <c r="S601" s="222"/>
      <c r="T601" s="222"/>
      <c r="U601" s="222"/>
      <c r="V601" s="225"/>
      <c r="W601" s="228"/>
      <c r="X601" s="73"/>
      <c r="Y601" s="216"/>
      <c r="Z601" s="215"/>
    </row>
    <row r="602" spans="1:26" ht="18.75" x14ac:dyDescent="0.3">
      <c r="A602" s="92" t="s">
        <v>765</v>
      </c>
      <c r="C602" s="99" t="s">
        <v>1067</v>
      </c>
      <c r="D602" s="129" t="s">
        <v>113</v>
      </c>
      <c r="E602" s="129">
        <v>30</v>
      </c>
      <c r="F602" s="129">
        <v>30</v>
      </c>
      <c r="G602" s="206"/>
      <c r="H602" s="244"/>
      <c r="I602" s="154">
        <v>3.214</v>
      </c>
      <c r="J602" s="154">
        <v>3.214</v>
      </c>
      <c r="K602" s="202">
        <f t="shared" si="79"/>
        <v>0</v>
      </c>
      <c r="L602" s="4"/>
      <c r="M602" s="19">
        <f t="shared" si="80"/>
        <v>3.214</v>
      </c>
      <c r="N602" s="19"/>
      <c r="O602" s="4"/>
      <c r="P602" s="4"/>
      <c r="Q602" s="215"/>
      <c r="R602" s="215"/>
      <c r="S602" s="222"/>
      <c r="T602" s="222"/>
      <c r="U602" s="222"/>
      <c r="V602" s="225"/>
      <c r="W602" s="228"/>
      <c r="X602" s="73"/>
      <c r="Y602" s="216"/>
      <c r="Z602" s="215"/>
    </row>
    <row r="603" spans="1:26" ht="18.75" x14ac:dyDescent="0.3">
      <c r="A603" s="92" t="s">
        <v>766</v>
      </c>
      <c r="C603" s="99" t="s">
        <v>115</v>
      </c>
      <c r="D603" s="129" t="s">
        <v>40</v>
      </c>
      <c r="E603" s="129">
        <v>0.01</v>
      </c>
      <c r="F603" s="129">
        <v>0.01</v>
      </c>
      <c r="G603" s="206"/>
      <c r="H603" s="244"/>
      <c r="I603" s="154">
        <v>4.556</v>
      </c>
      <c r="J603" s="154">
        <v>4.5555399999999997</v>
      </c>
      <c r="K603" s="202">
        <f t="shared" si="79"/>
        <v>-4.6000000000034902E-4</v>
      </c>
      <c r="L603" s="4"/>
      <c r="M603" s="66">
        <f>J603</f>
        <v>4.5555399999999997</v>
      </c>
      <c r="N603" s="19"/>
      <c r="O603" s="4"/>
      <c r="P603" s="4"/>
      <c r="Q603" s="215"/>
      <c r="R603" s="215"/>
      <c r="S603" s="222"/>
      <c r="T603" s="222"/>
      <c r="U603" s="222"/>
      <c r="V603" s="225"/>
      <c r="W603" s="228"/>
      <c r="X603" s="73"/>
      <c r="Y603" s="216"/>
      <c r="Z603" s="215"/>
    </row>
    <row r="604" spans="1:26" ht="37.5" x14ac:dyDescent="0.25">
      <c r="A604" s="96" t="s">
        <v>767</v>
      </c>
      <c r="C604" s="100" t="s">
        <v>121</v>
      </c>
      <c r="D604" s="129"/>
      <c r="E604" s="129"/>
      <c r="F604" s="129"/>
      <c r="G604" s="206"/>
      <c r="H604" s="244"/>
      <c r="I604" s="153">
        <f>I613+I605+I620+I626+I634+I642</f>
        <v>11810.993129999999</v>
      </c>
      <c r="J604" s="153">
        <f>J613+J605+J620+J626+J634+J642</f>
        <v>11810.992559999999</v>
      </c>
      <c r="K604" s="202">
        <f t="shared" si="79"/>
        <v>-5.7000000015250407E-4</v>
      </c>
      <c r="L604" s="4"/>
      <c r="M604" s="47"/>
      <c r="N604" s="19"/>
      <c r="O604" s="4"/>
      <c r="P604" s="4"/>
      <c r="Q604" s="215"/>
      <c r="R604" s="215"/>
      <c r="S604" s="222"/>
      <c r="T604" s="222"/>
      <c r="U604" s="222"/>
      <c r="V604" s="225"/>
      <c r="W604" s="228"/>
      <c r="X604" s="73"/>
      <c r="Y604" s="216"/>
      <c r="Z604" s="215"/>
    </row>
    <row r="605" spans="1:26" ht="37.5" x14ac:dyDescent="0.25">
      <c r="A605" s="91" t="s">
        <v>768</v>
      </c>
      <c r="C605" s="111" t="s">
        <v>1068</v>
      </c>
      <c r="D605" s="136"/>
      <c r="E605" s="136"/>
      <c r="F605" s="136"/>
      <c r="G605" s="206"/>
      <c r="H605" s="244"/>
      <c r="I605" s="64">
        <f>SUM(I606:I612)</f>
        <v>2401.9779999999996</v>
      </c>
      <c r="J605" s="64">
        <f>SUM(J606:J612)</f>
        <v>2401.9773199999995</v>
      </c>
      <c r="K605" s="202">
        <f t="shared" si="79"/>
        <v>-6.8000000010215444E-4</v>
      </c>
      <c r="L605" s="4"/>
      <c r="M605" s="47"/>
      <c r="N605" s="19"/>
      <c r="O605" s="4"/>
      <c r="P605" s="4"/>
      <c r="Q605" s="215"/>
      <c r="R605" s="215"/>
      <c r="S605" s="222"/>
      <c r="T605" s="222"/>
      <c r="U605" s="222"/>
      <c r="V605" s="225"/>
      <c r="W605" s="228"/>
      <c r="X605" s="73"/>
      <c r="Y605" s="216"/>
      <c r="Z605" s="215"/>
    </row>
    <row r="606" spans="1:26" ht="18.75" x14ac:dyDescent="0.3">
      <c r="A606" s="92" t="s">
        <v>769</v>
      </c>
      <c r="C606" s="99" t="s">
        <v>122</v>
      </c>
      <c r="D606" s="129" t="s">
        <v>113</v>
      </c>
      <c r="E606" s="129">
        <v>450</v>
      </c>
      <c r="F606" s="129">
        <v>450</v>
      </c>
      <c r="G606" s="206"/>
      <c r="H606" s="244"/>
      <c r="I606" s="85">
        <v>2351.6999999999998</v>
      </c>
      <c r="J606" s="85">
        <v>2351.6999999999998</v>
      </c>
      <c r="K606" s="202">
        <f t="shared" si="79"/>
        <v>0</v>
      </c>
      <c r="L606" s="4"/>
      <c r="M606" s="66">
        <f>J606</f>
        <v>2351.6999999999998</v>
      </c>
      <c r="N606" s="19"/>
      <c r="O606" s="4"/>
      <c r="P606" s="4"/>
      <c r="Q606" s="215"/>
      <c r="R606" s="215"/>
      <c r="S606" s="222"/>
      <c r="T606" s="222"/>
      <c r="U606" s="222"/>
      <c r="V606" s="225"/>
      <c r="W606" s="228"/>
      <c r="X606" s="73"/>
      <c r="Y606" s="216"/>
      <c r="Z606" s="215"/>
    </row>
    <row r="607" spans="1:26" ht="18.75" x14ac:dyDescent="0.3">
      <c r="A607" s="92" t="s">
        <v>770</v>
      </c>
      <c r="C607" s="99" t="s">
        <v>378</v>
      </c>
      <c r="D607" s="129" t="s">
        <v>20</v>
      </c>
      <c r="E607" s="129">
        <v>1</v>
      </c>
      <c r="F607" s="129">
        <v>1</v>
      </c>
      <c r="G607" s="206"/>
      <c r="H607" s="244"/>
      <c r="I607" s="85">
        <v>24.4</v>
      </c>
      <c r="J607" s="85">
        <v>24.4</v>
      </c>
      <c r="K607" s="202">
        <f t="shared" si="79"/>
        <v>0</v>
      </c>
      <c r="L607" s="4"/>
      <c r="M607" s="66">
        <f t="shared" ref="M607:M612" si="81">J607</f>
        <v>24.4</v>
      </c>
      <c r="N607" s="19"/>
      <c r="O607" s="4"/>
      <c r="P607" s="4"/>
      <c r="Q607" s="215"/>
      <c r="R607" s="215"/>
      <c r="S607" s="222"/>
      <c r="T607" s="222"/>
      <c r="U607" s="222"/>
      <c r="V607" s="225"/>
      <c r="W607" s="228"/>
      <c r="X607" s="73"/>
      <c r="Y607" s="216"/>
      <c r="Z607" s="215"/>
    </row>
    <row r="608" spans="1:26" ht="18.75" x14ac:dyDescent="0.3">
      <c r="A608" s="92" t="s">
        <v>771</v>
      </c>
      <c r="C608" s="99" t="s">
        <v>123</v>
      </c>
      <c r="D608" s="129" t="s">
        <v>20</v>
      </c>
      <c r="E608" s="129">
        <v>3</v>
      </c>
      <c r="F608" s="129">
        <v>3</v>
      </c>
      <c r="G608" s="206"/>
      <c r="H608" s="244"/>
      <c r="I608" s="85">
        <v>0.78500000000000003</v>
      </c>
      <c r="J608" s="61">
        <v>0.78481999999999996</v>
      </c>
      <c r="K608" s="202">
        <f t="shared" si="79"/>
        <v>-1.8000000000006899E-4</v>
      </c>
      <c r="L608" s="4"/>
      <c r="M608" s="66">
        <f t="shared" si="81"/>
        <v>0.78481999999999996</v>
      </c>
      <c r="N608" s="19"/>
      <c r="O608" s="4"/>
      <c r="P608" s="4"/>
      <c r="Q608" s="215"/>
      <c r="R608" s="215"/>
      <c r="S608" s="222"/>
      <c r="T608" s="222"/>
      <c r="U608" s="222"/>
      <c r="V608" s="225"/>
      <c r="W608" s="228"/>
      <c r="X608" s="73"/>
      <c r="Y608" s="216"/>
      <c r="Z608" s="215"/>
    </row>
    <row r="609" spans="1:26" ht="18.75" x14ac:dyDescent="0.3">
      <c r="A609" s="92" t="s">
        <v>772</v>
      </c>
      <c r="C609" s="99" t="s">
        <v>1069</v>
      </c>
      <c r="D609" s="129" t="s">
        <v>20</v>
      </c>
      <c r="E609" s="129">
        <v>2</v>
      </c>
      <c r="F609" s="129">
        <v>2</v>
      </c>
      <c r="G609" s="206"/>
      <c r="H609" s="244"/>
      <c r="I609" s="85">
        <v>19.28</v>
      </c>
      <c r="J609" s="85">
        <v>19.28</v>
      </c>
      <c r="K609" s="202">
        <f t="shared" si="79"/>
        <v>0</v>
      </c>
      <c r="L609" s="4"/>
      <c r="M609" s="66">
        <f t="shared" si="81"/>
        <v>19.28</v>
      </c>
      <c r="N609" s="19"/>
      <c r="O609" s="4"/>
      <c r="P609" s="4"/>
      <c r="Q609" s="215"/>
      <c r="R609" s="215"/>
      <c r="S609" s="222"/>
      <c r="T609" s="222"/>
      <c r="U609" s="222"/>
      <c r="V609" s="225"/>
      <c r="W609" s="228"/>
      <c r="X609" s="73"/>
      <c r="Y609" s="216"/>
      <c r="Z609" s="215"/>
    </row>
    <row r="610" spans="1:26" ht="18.75" x14ac:dyDescent="0.3">
      <c r="A610" s="92" t="s">
        <v>773</v>
      </c>
      <c r="C610" s="99" t="s">
        <v>1070</v>
      </c>
      <c r="D610" s="129" t="s">
        <v>20</v>
      </c>
      <c r="E610" s="129">
        <v>6</v>
      </c>
      <c r="F610" s="129">
        <v>6</v>
      </c>
      <c r="G610" s="206"/>
      <c r="H610" s="244"/>
      <c r="I610" s="85">
        <v>1.35</v>
      </c>
      <c r="J610" s="85">
        <v>1.35</v>
      </c>
      <c r="K610" s="202">
        <f t="shared" si="79"/>
        <v>0</v>
      </c>
      <c r="L610" s="4"/>
      <c r="M610" s="66">
        <f t="shared" si="81"/>
        <v>1.35</v>
      </c>
      <c r="N610" s="19"/>
      <c r="O610" s="4"/>
      <c r="P610" s="4"/>
      <c r="Q610" s="215"/>
      <c r="R610" s="215"/>
      <c r="S610" s="222"/>
      <c r="T610" s="222"/>
      <c r="U610" s="222"/>
      <c r="V610" s="225"/>
      <c r="W610" s="228"/>
      <c r="X610" s="73"/>
      <c r="Y610" s="216"/>
      <c r="Z610" s="215"/>
    </row>
    <row r="611" spans="1:26" ht="18.75" x14ac:dyDescent="0.3">
      <c r="A611" s="92" t="s">
        <v>774</v>
      </c>
      <c r="C611" s="99" t="s">
        <v>1071</v>
      </c>
      <c r="D611" s="129" t="s">
        <v>20</v>
      </c>
      <c r="E611" s="129">
        <v>3</v>
      </c>
      <c r="F611" s="129">
        <v>3</v>
      </c>
      <c r="G611" s="206"/>
      <c r="H611" s="244"/>
      <c r="I611" s="85">
        <v>0.26300000000000001</v>
      </c>
      <c r="J611" s="85">
        <v>0.26250000000000001</v>
      </c>
      <c r="K611" s="202">
        <f t="shared" si="79"/>
        <v>-5.0000000000000044E-4</v>
      </c>
      <c r="L611" s="4"/>
      <c r="M611" s="66">
        <f t="shared" si="81"/>
        <v>0.26250000000000001</v>
      </c>
      <c r="N611" s="19"/>
      <c r="O611" s="4"/>
      <c r="P611" s="4"/>
      <c r="Q611" s="215"/>
      <c r="R611" s="215"/>
      <c r="S611" s="222"/>
      <c r="T611" s="222"/>
      <c r="U611" s="222"/>
      <c r="V611" s="225"/>
      <c r="W611" s="228"/>
      <c r="X611" s="73"/>
      <c r="Y611" s="216"/>
      <c r="Z611" s="215"/>
    </row>
    <row r="612" spans="1:26" ht="18.75" x14ac:dyDescent="0.3">
      <c r="A612" s="92" t="s">
        <v>775</v>
      </c>
      <c r="C612" s="99" t="s">
        <v>1072</v>
      </c>
      <c r="D612" s="129" t="s">
        <v>20</v>
      </c>
      <c r="E612" s="129">
        <v>15</v>
      </c>
      <c r="F612" s="129">
        <v>15</v>
      </c>
      <c r="G612" s="206"/>
      <c r="H612" s="244"/>
      <c r="I612" s="85">
        <v>4.2</v>
      </c>
      <c r="J612" s="85">
        <v>4.2</v>
      </c>
      <c r="K612" s="202">
        <f t="shared" si="79"/>
        <v>0</v>
      </c>
      <c r="L612" s="4"/>
      <c r="M612" s="66">
        <f t="shared" si="81"/>
        <v>4.2</v>
      </c>
      <c r="N612" s="19"/>
      <c r="O612" s="4"/>
      <c r="P612" s="4"/>
      <c r="Q612" s="215"/>
      <c r="R612" s="215"/>
      <c r="S612" s="222"/>
      <c r="T612" s="222"/>
      <c r="U612" s="222"/>
      <c r="V612" s="225"/>
      <c r="W612" s="228"/>
      <c r="X612" s="73"/>
      <c r="Y612" s="216"/>
      <c r="Z612" s="215"/>
    </row>
    <row r="613" spans="1:26" ht="18.75" x14ac:dyDescent="0.3">
      <c r="A613" s="91" t="s">
        <v>776</v>
      </c>
      <c r="C613" s="100" t="s">
        <v>1073</v>
      </c>
      <c r="D613" s="125"/>
      <c r="E613" s="84"/>
      <c r="F613" s="84"/>
      <c r="G613" s="206"/>
      <c r="H613" s="244"/>
      <c r="I613" s="151">
        <f>SUM(I614:I619)</f>
        <v>3618.1521399999997</v>
      </c>
      <c r="J613" s="151">
        <f>SUM(J614:J619)</f>
        <v>3618.1521399999997</v>
      </c>
      <c r="K613" s="202">
        <f t="shared" si="79"/>
        <v>0</v>
      </c>
      <c r="L613" s="4"/>
      <c r="M613" s="47"/>
      <c r="N613" s="19"/>
      <c r="O613" s="4"/>
      <c r="P613" s="4"/>
      <c r="Q613" s="215"/>
      <c r="R613" s="215"/>
      <c r="S613" s="222"/>
      <c r="T613" s="222"/>
      <c r="U613" s="222"/>
      <c r="V613" s="225"/>
      <c r="W613" s="228"/>
      <c r="X613" s="73"/>
      <c r="Y613" s="216"/>
      <c r="Z613" s="215"/>
    </row>
    <row r="614" spans="1:26" ht="18.75" x14ac:dyDescent="0.3">
      <c r="A614" s="92" t="s">
        <v>777</v>
      </c>
      <c r="C614" s="99" t="s">
        <v>122</v>
      </c>
      <c r="D614" s="129" t="s">
        <v>113</v>
      </c>
      <c r="E614" s="129">
        <v>680</v>
      </c>
      <c r="F614" s="129">
        <v>680</v>
      </c>
      <c r="G614" s="206"/>
      <c r="H614" s="244"/>
      <c r="I614" s="154">
        <v>3553.68</v>
      </c>
      <c r="J614" s="85">
        <v>3553.68</v>
      </c>
      <c r="K614" s="202">
        <f t="shared" si="79"/>
        <v>0</v>
      </c>
      <c r="L614" s="4"/>
      <c r="M614" s="66">
        <f>J614</f>
        <v>3553.68</v>
      </c>
      <c r="N614" s="19"/>
      <c r="O614" s="4"/>
      <c r="P614" s="4"/>
      <c r="Q614" s="215"/>
      <c r="R614" s="215"/>
      <c r="S614" s="222"/>
      <c r="T614" s="222"/>
      <c r="U614" s="222"/>
      <c r="V614" s="225"/>
      <c r="W614" s="228"/>
      <c r="X614" s="73"/>
      <c r="Y614" s="216"/>
      <c r="Z614" s="215"/>
    </row>
    <row r="615" spans="1:26" ht="18.75" x14ac:dyDescent="0.3">
      <c r="A615" s="92" t="s">
        <v>778</v>
      </c>
      <c r="C615" s="99" t="s">
        <v>378</v>
      </c>
      <c r="D615" s="129" t="s">
        <v>20</v>
      </c>
      <c r="E615" s="129">
        <v>2</v>
      </c>
      <c r="F615" s="129">
        <v>2</v>
      </c>
      <c r="G615" s="206"/>
      <c r="H615" s="244"/>
      <c r="I615" s="85">
        <v>48.8</v>
      </c>
      <c r="J615" s="85">
        <v>48.8</v>
      </c>
      <c r="K615" s="202">
        <f t="shared" si="79"/>
        <v>0</v>
      </c>
      <c r="L615" s="4"/>
      <c r="M615" s="66">
        <f t="shared" ref="M615:M619" si="82">J615</f>
        <v>48.8</v>
      </c>
      <c r="N615" s="19"/>
      <c r="O615" s="4"/>
      <c r="P615" s="4"/>
      <c r="Q615" s="215"/>
      <c r="R615" s="215"/>
      <c r="S615" s="222"/>
      <c r="T615" s="222"/>
      <c r="U615" s="222"/>
      <c r="V615" s="225"/>
      <c r="W615" s="228"/>
      <c r="X615" s="73"/>
      <c r="Y615" s="216"/>
      <c r="Z615" s="215"/>
    </row>
    <row r="616" spans="1:26" ht="18.75" x14ac:dyDescent="0.3">
      <c r="A616" s="92" t="s">
        <v>779</v>
      </c>
      <c r="C616" s="99" t="s">
        <v>123</v>
      </c>
      <c r="D616" s="129" t="s">
        <v>20</v>
      </c>
      <c r="E616" s="129">
        <v>6</v>
      </c>
      <c r="F616" s="129">
        <v>6</v>
      </c>
      <c r="G616" s="206"/>
      <c r="H616" s="244"/>
      <c r="I616" s="85">
        <v>1.5696399999999999</v>
      </c>
      <c r="J616" s="85">
        <v>1.5696399999999999</v>
      </c>
      <c r="K616" s="202">
        <f t="shared" si="79"/>
        <v>0</v>
      </c>
      <c r="L616" s="4"/>
      <c r="M616" s="66">
        <f t="shared" si="82"/>
        <v>1.5696399999999999</v>
      </c>
      <c r="N616" s="19"/>
      <c r="O616" s="4"/>
      <c r="P616" s="4"/>
      <c r="Q616" s="215"/>
      <c r="R616" s="215"/>
      <c r="S616" s="222"/>
      <c r="T616" s="222"/>
      <c r="U616" s="222"/>
      <c r="V616" s="225"/>
      <c r="W616" s="228"/>
      <c r="X616" s="73"/>
      <c r="Y616" s="216"/>
      <c r="Z616" s="215"/>
    </row>
    <row r="617" spans="1:26" ht="18.75" x14ac:dyDescent="0.3">
      <c r="A617" s="92" t="s">
        <v>780</v>
      </c>
      <c r="C617" s="99" t="s">
        <v>1069</v>
      </c>
      <c r="D617" s="129" t="s">
        <v>20</v>
      </c>
      <c r="E617" s="129">
        <v>1</v>
      </c>
      <c r="F617" s="129">
        <v>1</v>
      </c>
      <c r="G617" s="206"/>
      <c r="H617" s="244"/>
      <c r="I617" s="85">
        <v>9.64</v>
      </c>
      <c r="J617" s="85">
        <v>9.64</v>
      </c>
      <c r="K617" s="202">
        <f t="shared" si="79"/>
        <v>0</v>
      </c>
      <c r="L617" s="4"/>
      <c r="M617" s="66">
        <f t="shared" si="82"/>
        <v>9.64</v>
      </c>
      <c r="N617" s="19"/>
      <c r="O617" s="4"/>
      <c r="P617" s="4"/>
      <c r="Q617" s="215"/>
      <c r="R617" s="215"/>
      <c r="S617" s="222"/>
      <c r="T617" s="222"/>
      <c r="U617" s="222"/>
      <c r="V617" s="225"/>
      <c r="W617" s="228"/>
      <c r="X617" s="73"/>
      <c r="Y617" s="216"/>
      <c r="Z617" s="215"/>
    </row>
    <row r="618" spans="1:26" ht="18.75" x14ac:dyDescent="0.3">
      <c r="A618" s="92" t="s">
        <v>781</v>
      </c>
      <c r="C618" s="99" t="s">
        <v>1071</v>
      </c>
      <c r="D618" s="129" t="s">
        <v>20</v>
      </c>
      <c r="E618" s="129">
        <v>3</v>
      </c>
      <c r="F618" s="129">
        <v>3</v>
      </c>
      <c r="G618" s="206"/>
      <c r="H618" s="244"/>
      <c r="I618" s="85">
        <v>0.26250000000000001</v>
      </c>
      <c r="J618" s="85">
        <v>0.26250000000000001</v>
      </c>
      <c r="K618" s="202">
        <f t="shared" si="79"/>
        <v>0</v>
      </c>
      <c r="L618" s="4"/>
      <c r="M618" s="66">
        <f t="shared" si="82"/>
        <v>0.26250000000000001</v>
      </c>
      <c r="N618" s="19"/>
      <c r="O618" s="4"/>
      <c r="P618" s="4"/>
      <c r="Q618" s="215"/>
      <c r="R618" s="215"/>
      <c r="S618" s="222"/>
      <c r="T618" s="222"/>
      <c r="U618" s="222"/>
      <c r="V618" s="225"/>
      <c r="W618" s="228"/>
      <c r="X618" s="73"/>
      <c r="Y618" s="216"/>
      <c r="Z618" s="215"/>
    </row>
    <row r="619" spans="1:26" ht="18.75" x14ac:dyDescent="0.3">
      <c r="A619" s="92" t="s">
        <v>782</v>
      </c>
      <c r="C619" s="99" t="s">
        <v>1072</v>
      </c>
      <c r="D619" s="129" t="s">
        <v>20</v>
      </c>
      <c r="E619" s="129">
        <v>15</v>
      </c>
      <c r="F619" s="129">
        <v>15</v>
      </c>
      <c r="G619" s="206"/>
      <c r="H619" s="244"/>
      <c r="I619" s="85">
        <v>4.2</v>
      </c>
      <c r="J619" s="85">
        <v>4.2</v>
      </c>
      <c r="K619" s="202">
        <f t="shared" si="79"/>
        <v>0</v>
      </c>
      <c r="L619" s="4"/>
      <c r="M619" s="66">
        <f t="shared" si="82"/>
        <v>4.2</v>
      </c>
      <c r="N619" s="19"/>
      <c r="O619" s="4"/>
      <c r="P619" s="4"/>
      <c r="Q619" s="215"/>
      <c r="R619" s="215"/>
      <c r="S619" s="222"/>
      <c r="T619" s="222"/>
      <c r="U619" s="222"/>
      <c r="V619" s="225"/>
      <c r="W619" s="228"/>
      <c r="X619" s="73"/>
      <c r="Y619" s="216"/>
      <c r="Z619" s="215"/>
    </row>
    <row r="620" spans="1:26" ht="37.5" x14ac:dyDescent="0.25">
      <c r="A620" s="91" t="s">
        <v>783</v>
      </c>
      <c r="C620" s="111" t="s">
        <v>1074</v>
      </c>
      <c r="D620" s="136"/>
      <c r="E620" s="136"/>
      <c r="F620" s="136"/>
      <c r="G620" s="206"/>
      <c r="H620" s="244"/>
      <c r="I620" s="64">
        <f>SUM(I621:I625)</f>
        <v>1413.5921600000001</v>
      </c>
      <c r="J620" s="64">
        <f>SUM(J621:J625)</f>
        <v>1413.5921499999999</v>
      </c>
      <c r="K620" s="202">
        <f t="shared" si="79"/>
        <v>-1.0000000202126103E-5</v>
      </c>
      <c r="L620" s="4"/>
      <c r="M620" s="47"/>
      <c r="N620" s="19"/>
      <c r="O620" s="4"/>
      <c r="P620" s="4"/>
      <c r="Q620" s="215"/>
      <c r="R620" s="215"/>
      <c r="S620" s="222"/>
      <c r="T620" s="222"/>
      <c r="U620" s="222"/>
      <c r="V620" s="225"/>
      <c r="W620" s="228"/>
      <c r="X620" s="73"/>
      <c r="Y620" s="216"/>
      <c r="Z620" s="215"/>
    </row>
    <row r="621" spans="1:26" ht="18.75" x14ac:dyDescent="0.3">
      <c r="A621" s="92" t="s">
        <v>784</v>
      </c>
      <c r="C621" s="99" t="s">
        <v>122</v>
      </c>
      <c r="D621" s="129" t="s">
        <v>113</v>
      </c>
      <c r="E621" s="129">
        <v>260</v>
      </c>
      <c r="F621" s="129">
        <v>260</v>
      </c>
      <c r="G621" s="206"/>
      <c r="H621" s="244"/>
      <c r="I621" s="85">
        <v>1358.76</v>
      </c>
      <c r="J621" s="85">
        <v>1358.76</v>
      </c>
      <c r="K621" s="202">
        <f t="shared" si="79"/>
        <v>0</v>
      </c>
      <c r="L621" s="4"/>
      <c r="M621" s="66">
        <f>J621</f>
        <v>1358.76</v>
      </c>
      <c r="N621" s="19"/>
      <c r="O621" s="4"/>
      <c r="P621" s="4"/>
      <c r="Q621" s="215"/>
      <c r="R621" s="215"/>
      <c r="S621" s="222"/>
      <c r="T621" s="222"/>
      <c r="U621" s="222"/>
      <c r="V621" s="225"/>
      <c r="W621" s="228"/>
      <c r="X621" s="73"/>
      <c r="Y621" s="216"/>
      <c r="Z621" s="215"/>
    </row>
    <row r="622" spans="1:26" ht="18.75" x14ac:dyDescent="0.3">
      <c r="A622" s="92" t="s">
        <v>785</v>
      </c>
      <c r="C622" s="99" t="s">
        <v>378</v>
      </c>
      <c r="D622" s="129" t="s">
        <v>20</v>
      </c>
      <c r="E622" s="129">
        <v>2</v>
      </c>
      <c r="F622" s="129">
        <v>2</v>
      </c>
      <c r="G622" s="206"/>
      <c r="H622" s="244"/>
      <c r="I622" s="85">
        <v>48.8</v>
      </c>
      <c r="J622" s="85">
        <v>48.8</v>
      </c>
      <c r="K622" s="202">
        <f t="shared" si="79"/>
        <v>0</v>
      </c>
      <c r="L622" s="4"/>
      <c r="M622" s="66">
        <f t="shared" ref="M622:M625" si="83">J622</f>
        <v>48.8</v>
      </c>
      <c r="N622" s="19"/>
      <c r="O622" s="4"/>
      <c r="P622" s="4"/>
      <c r="Q622" s="215"/>
      <c r="R622" s="215"/>
      <c r="S622" s="222"/>
      <c r="T622" s="222"/>
      <c r="U622" s="222"/>
      <c r="V622" s="225"/>
      <c r="W622" s="228"/>
      <c r="X622" s="73"/>
      <c r="Y622" s="216"/>
      <c r="Z622" s="215"/>
    </row>
    <row r="623" spans="1:26" ht="18.75" x14ac:dyDescent="0.3">
      <c r="A623" s="92" t="s">
        <v>786</v>
      </c>
      <c r="C623" s="99" t="s">
        <v>123</v>
      </c>
      <c r="D623" s="129" t="s">
        <v>20</v>
      </c>
      <c r="E623" s="129">
        <v>6</v>
      </c>
      <c r="F623" s="129">
        <v>6</v>
      </c>
      <c r="G623" s="206"/>
      <c r="H623" s="244"/>
      <c r="I623" s="85">
        <v>1.5696600000000001</v>
      </c>
      <c r="J623" s="85">
        <v>1.56965</v>
      </c>
      <c r="K623" s="202">
        <f t="shared" si="79"/>
        <v>-1.0000000000065512E-5</v>
      </c>
      <c r="L623" s="4"/>
      <c r="M623" s="66">
        <f t="shared" si="83"/>
        <v>1.56965</v>
      </c>
      <c r="N623" s="19"/>
      <c r="O623" s="4"/>
      <c r="P623" s="4"/>
      <c r="Q623" s="215"/>
      <c r="R623" s="215"/>
      <c r="S623" s="222"/>
      <c r="T623" s="222"/>
      <c r="U623" s="222"/>
      <c r="V623" s="225"/>
      <c r="W623" s="228"/>
      <c r="X623" s="73"/>
      <c r="Y623" s="216"/>
      <c r="Z623" s="215"/>
    </row>
    <row r="624" spans="1:26" ht="18.75" x14ac:dyDescent="0.3">
      <c r="A624" s="92" t="s">
        <v>787</v>
      </c>
      <c r="C624" s="99" t="s">
        <v>1071</v>
      </c>
      <c r="D624" s="129" t="s">
        <v>20</v>
      </c>
      <c r="E624" s="129">
        <v>3</v>
      </c>
      <c r="F624" s="129">
        <v>3</v>
      </c>
      <c r="G624" s="206"/>
      <c r="H624" s="244"/>
      <c r="I624" s="85">
        <v>0.26250000000000001</v>
      </c>
      <c r="J624" s="85">
        <v>0.26250000000000001</v>
      </c>
      <c r="K624" s="202">
        <f t="shared" si="79"/>
        <v>0</v>
      </c>
      <c r="L624" s="4"/>
      <c r="M624" s="66">
        <f t="shared" si="83"/>
        <v>0.26250000000000001</v>
      </c>
      <c r="N624" s="19"/>
      <c r="O624" s="4"/>
      <c r="P624" s="4"/>
      <c r="Q624" s="215"/>
      <c r="R624" s="215"/>
      <c r="S624" s="222"/>
      <c r="T624" s="222"/>
      <c r="U624" s="222"/>
      <c r="V624" s="225"/>
      <c r="W624" s="228"/>
      <c r="X624" s="73"/>
      <c r="Y624" s="216"/>
      <c r="Z624" s="215"/>
    </row>
    <row r="625" spans="1:26" ht="18.75" x14ac:dyDescent="0.3">
      <c r="A625" s="92" t="s">
        <v>788</v>
      </c>
      <c r="C625" s="99" t="s">
        <v>1072</v>
      </c>
      <c r="D625" s="129" t="s">
        <v>20</v>
      </c>
      <c r="E625" s="129">
        <v>15</v>
      </c>
      <c r="F625" s="129">
        <v>15</v>
      </c>
      <c r="G625" s="206"/>
      <c r="H625" s="244"/>
      <c r="I625" s="85">
        <v>4.2</v>
      </c>
      <c r="J625" s="85">
        <v>4.2</v>
      </c>
      <c r="K625" s="202">
        <f t="shared" si="79"/>
        <v>0</v>
      </c>
      <c r="L625" s="4"/>
      <c r="M625" s="66">
        <f t="shared" si="83"/>
        <v>4.2</v>
      </c>
      <c r="N625" s="19"/>
      <c r="O625" s="4"/>
      <c r="P625" s="4"/>
      <c r="Q625" s="215"/>
      <c r="R625" s="215"/>
      <c r="S625" s="222"/>
      <c r="T625" s="222"/>
      <c r="U625" s="222"/>
      <c r="V625" s="225"/>
      <c r="W625" s="228"/>
      <c r="X625" s="73"/>
      <c r="Y625" s="216"/>
      <c r="Z625" s="215"/>
    </row>
    <row r="626" spans="1:26" ht="37.5" x14ac:dyDescent="0.25">
      <c r="A626" s="91" t="s">
        <v>789</v>
      </c>
      <c r="C626" s="111" t="s">
        <v>1075</v>
      </c>
      <c r="D626" s="136"/>
      <c r="E626" s="136"/>
      <c r="F626" s="136"/>
      <c r="G626" s="206"/>
      <c r="H626" s="244"/>
      <c r="I626" s="64">
        <f>SUM(I627:I633)</f>
        <v>1241.8548300000002</v>
      </c>
      <c r="J626" s="64">
        <f>SUM(J627:J633)</f>
        <v>1241.8548200000002</v>
      </c>
      <c r="K626" s="202">
        <f t="shared" si="79"/>
        <v>-9.9999999747524271E-6</v>
      </c>
      <c r="L626" s="4"/>
      <c r="M626" s="47"/>
      <c r="N626" s="19"/>
      <c r="O626" s="4"/>
      <c r="P626" s="4"/>
      <c r="Q626" s="215"/>
      <c r="R626" s="215"/>
      <c r="S626" s="222"/>
      <c r="T626" s="222"/>
      <c r="U626" s="222"/>
      <c r="V626" s="225"/>
      <c r="W626" s="228"/>
      <c r="X626" s="73"/>
      <c r="Y626" s="216"/>
      <c r="Z626" s="215"/>
    </row>
    <row r="627" spans="1:26" ht="18.75" x14ac:dyDescent="0.3">
      <c r="A627" s="92" t="s">
        <v>790</v>
      </c>
      <c r="C627" s="99" t="s">
        <v>122</v>
      </c>
      <c r="D627" s="129" t="s">
        <v>113</v>
      </c>
      <c r="E627" s="129">
        <v>230</v>
      </c>
      <c r="F627" s="129">
        <v>230</v>
      </c>
      <c r="G627" s="206"/>
      <c r="H627" s="244"/>
      <c r="I627" s="85">
        <v>1201.98</v>
      </c>
      <c r="J627" s="85">
        <v>1201.98</v>
      </c>
      <c r="K627" s="202">
        <f t="shared" si="79"/>
        <v>0</v>
      </c>
      <c r="L627" s="4"/>
      <c r="M627" s="66">
        <f>J627</f>
        <v>1201.98</v>
      </c>
      <c r="N627" s="19"/>
      <c r="O627" s="4"/>
      <c r="P627" s="4"/>
      <c r="Q627" s="215"/>
      <c r="R627" s="215"/>
      <c r="S627" s="222"/>
      <c r="T627" s="222"/>
      <c r="U627" s="222"/>
      <c r="V627" s="225"/>
      <c r="W627" s="228"/>
      <c r="X627" s="73"/>
      <c r="Y627" s="216"/>
      <c r="Z627" s="215"/>
    </row>
    <row r="628" spans="1:26" ht="18.75" x14ac:dyDescent="0.3">
      <c r="A628" s="92" t="s">
        <v>791</v>
      </c>
      <c r="C628" s="99" t="s">
        <v>378</v>
      </c>
      <c r="D628" s="129" t="s">
        <v>20</v>
      </c>
      <c r="E628" s="129">
        <v>1</v>
      </c>
      <c r="F628" s="129">
        <v>1</v>
      </c>
      <c r="G628" s="206"/>
      <c r="H628" s="244"/>
      <c r="I628" s="85">
        <v>24.4</v>
      </c>
      <c r="J628" s="85">
        <v>24.4</v>
      </c>
      <c r="K628" s="202">
        <f t="shared" si="79"/>
        <v>0</v>
      </c>
      <c r="L628" s="4"/>
      <c r="M628" s="66">
        <f t="shared" ref="M628:M633" si="84">J628</f>
        <v>24.4</v>
      </c>
      <c r="N628" s="19"/>
      <c r="O628" s="4"/>
      <c r="P628" s="4"/>
      <c r="Q628" s="215"/>
      <c r="R628" s="215"/>
      <c r="S628" s="222"/>
      <c r="T628" s="222"/>
      <c r="U628" s="222"/>
      <c r="V628" s="225"/>
      <c r="W628" s="228"/>
      <c r="X628" s="73"/>
      <c r="Y628" s="216"/>
      <c r="Z628" s="215"/>
    </row>
    <row r="629" spans="1:26" ht="18.75" x14ac:dyDescent="0.3">
      <c r="A629" s="92" t="s">
        <v>792</v>
      </c>
      <c r="C629" s="99" t="s">
        <v>123</v>
      </c>
      <c r="D629" s="129" t="s">
        <v>20</v>
      </c>
      <c r="E629" s="129">
        <v>3</v>
      </c>
      <c r="F629" s="129">
        <v>3</v>
      </c>
      <c r="G629" s="206"/>
      <c r="H629" s="244"/>
      <c r="I629" s="85">
        <v>0.78483000000000003</v>
      </c>
      <c r="J629" s="85">
        <v>0.78481999999999996</v>
      </c>
      <c r="K629" s="202">
        <f t="shared" si="79"/>
        <v>-1.0000000000065512E-5</v>
      </c>
      <c r="L629" s="4"/>
      <c r="M629" s="66">
        <f t="shared" si="84"/>
        <v>0.78481999999999996</v>
      </c>
      <c r="N629" s="19"/>
      <c r="O629" s="4"/>
      <c r="P629" s="4"/>
      <c r="Q629" s="215"/>
      <c r="R629" s="215"/>
      <c r="S629" s="222"/>
      <c r="T629" s="222"/>
      <c r="U629" s="222"/>
      <c r="V629" s="225"/>
      <c r="W629" s="228"/>
      <c r="X629" s="73"/>
      <c r="Y629" s="216"/>
      <c r="Z629" s="215"/>
    </row>
    <row r="630" spans="1:26" ht="18.75" x14ac:dyDescent="0.3">
      <c r="A630" s="92" t="s">
        <v>793</v>
      </c>
      <c r="C630" s="99" t="s">
        <v>1069</v>
      </c>
      <c r="D630" s="129" t="s">
        <v>20</v>
      </c>
      <c r="E630" s="129">
        <v>1</v>
      </c>
      <c r="F630" s="129">
        <v>1</v>
      </c>
      <c r="G630" s="206"/>
      <c r="H630" s="244"/>
      <c r="I630" s="85">
        <v>9.64</v>
      </c>
      <c r="J630" s="85">
        <v>9.64</v>
      </c>
      <c r="K630" s="202">
        <f t="shared" si="79"/>
        <v>0</v>
      </c>
      <c r="L630" s="4"/>
      <c r="M630" s="66">
        <f t="shared" si="84"/>
        <v>9.64</v>
      </c>
      <c r="N630" s="19"/>
      <c r="O630" s="4"/>
      <c r="P630" s="4"/>
      <c r="Q630" s="215"/>
      <c r="R630" s="215"/>
      <c r="S630" s="222"/>
      <c r="T630" s="222"/>
      <c r="U630" s="222"/>
      <c r="V630" s="225"/>
      <c r="W630" s="228"/>
      <c r="X630" s="73"/>
      <c r="Y630" s="216"/>
      <c r="Z630" s="215"/>
    </row>
    <row r="631" spans="1:26" ht="18.75" x14ac:dyDescent="0.3">
      <c r="A631" s="92" t="s">
        <v>794</v>
      </c>
      <c r="C631" s="99" t="s">
        <v>1070</v>
      </c>
      <c r="D631" s="129" t="s">
        <v>20</v>
      </c>
      <c r="E631" s="129">
        <v>3</v>
      </c>
      <c r="F631" s="129">
        <v>3</v>
      </c>
      <c r="G631" s="206"/>
      <c r="H631" s="244"/>
      <c r="I631" s="85">
        <v>0.67500000000000004</v>
      </c>
      <c r="J631" s="85">
        <v>0.67500000000000004</v>
      </c>
      <c r="K631" s="202">
        <f t="shared" si="79"/>
        <v>0</v>
      </c>
      <c r="L631" s="4"/>
      <c r="M631" s="66">
        <f t="shared" si="84"/>
        <v>0.67500000000000004</v>
      </c>
      <c r="N631" s="19"/>
      <c r="O631" s="4"/>
      <c r="P631" s="4"/>
      <c r="Q631" s="215"/>
      <c r="R631" s="215"/>
      <c r="S631" s="222"/>
      <c r="T631" s="222"/>
      <c r="U631" s="222"/>
      <c r="V631" s="225"/>
      <c r="W631" s="228"/>
      <c r="X631" s="73"/>
      <c r="Y631" s="216"/>
      <c r="Z631" s="215"/>
    </row>
    <row r="632" spans="1:26" ht="18.75" x14ac:dyDescent="0.3">
      <c r="A632" s="92" t="s">
        <v>795</v>
      </c>
      <c r="C632" s="99" t="s">
        <v>1071</v>
      </c>
      <c r="D632" s="129" t="s">
        <v>20</v>
      </c>
      <c r="E632" s="129">
        <v>2</v>
      </c>
      <c r="F632" s="129">
        <v>2</v>
      </c>
      <c r="G632" s="206"/>
      <c r="H632" s="244"/>
      <c r="I632" s="85">
        <v>0.17499999999999999</v>
      </c>
      <c r="J632" s="85">
        <v>0.17499999999999999</v>
      </c>
      <c r="K632" s="202">
        <f t="shared" si="79"/>
        <v>0</v>
      </c>
      <c r="L632" s="4"/>
      <c r="M632" s="66">
        <f t="shared" si="84"/>
        <v>0.17499999999999999</v>
      </c>
      <c r="N632" s="19"/>
      <c r="O632" s="4"/>
      <c r="P632" s="4"/>
      <c r="Q632" s="215"/>
      <c r="R632" s="215"/>
      <c r="S632" s="222"/>
      <c r="T632" s="222"/>
      <c r="U632" s="222"/>
      <c r="V632" s="225"/>
      <c r="W632" s="228"/>
      <c r="X632" s="73"/>
      <c r="Y632" s="216"/>
      <c r="Z632" s="215"/>
    </row>
    <row r="633" spans="1:26" ht="18.75" x14ac:dyDescent="0.3">
      <c r="A633" s="92" t="s">
        <v>796</v>
      </c>
      <c r="C633" s="99" t="s">
        <v>1072</v>
      </c>
      <c r="D633" s="129" t="s">
        <v>20</v>
      </c>
      <c r="E633" s="129">
        <v>15</v>
      </c>
      <c r="F633" s="129">
        <v>15</v>
      </c>
      <c r="G633" s="206"/>
      <c r="H633" s="244"/>
      <c r="I633" s="85">
        <v>4.2</v>
      </c>
      <c r="J633" s="85">
        <v>4.2</v>
      </c>
      <c r="K633" s="202">
        <f t="shared" si="79"/>
        <v>0</v>
      </c>
      <c r="L633" s="4"/>
      <c r="M633" s="66">
        <f t="shared" si="84"/>
        <v>4.2</v>
      </c>
      <c r="N633" s="19"/>
      <c r="O633" s="4"/>
      <c r="P633" s="4"/>
      <c r="Q633" s="215"/>
      <c r="R633" s="215"/>
      <c r="S633" s="222"/>
      <c r="T633" s="222"/>
      <c r="U633" s="222"/>
      <c r="V633" s="225"/>
      <c r="W633" s="228"/>
      <c r="X633" s="73"/>
      <c r="Y633" s="216"/>
      <c r="Z633" s="215"/>
    </row>
    <row r="634" spans="1:26" ht="37.5" x14ac:dyDescent="0.25">
      <c r="A634" s="91" t="s">
        <v>797</v>
      </c>
      <c r="C634" s="111" t="s">
        <v>1076</v>
      </c>
      <c r="D634" s="136"/>
      <c r="E634" s="136"/>
      <c r="F634" s="136"/>
      <c r="G634" s="206"/>
      <c r="H634" s="244"/>
      <c r="I634" s="64">
        <f>SUM(I635:I641)</f>
        <v>1476.018</v>
      </c>
      <c r="J634" s="64">
        <f>SUM(J635:J641)</f>
        <v>1476.0177100000001</v>
      </c>
      <c r="K634" s="202">
        <f t="shared" si="79"/>
        <v>-2.8999999994994141E-4</v>
      </c>
      <c r="L634" s="4"/>
      <c r="M634" s="47"/>
      <c r="N634" s="19"/>
      <c r="O634" s="4"/>
      <c r="P634" s="4"/>
      <c r="Q634" s="215"/>
      <c r="R634" s="215"/>
      <c r="S634" s="222"/>
      <c r="T634" s="222"/>
      <c r="U634" s="222"/>
      <c r="V634" s="225"/>
      <c r="W634" s="228"/>
      <c r="X634" s="73"/>
      <c r="Y634" s="216"/>
      <c r="Z634" s="215"/>
    </row>
    <row r="635" spans="1:26" ht="18.75" x14ac:dyDescent="0.3">
      <c r="A635" s="92" t="s">
        <v>798</v>
      </c>
      <c r="C635" s="99" t="s">
        <v>405</v>
      </c>
      <c r="D635" s="129" t="s">
        <v>113</v>
      </c>
      <c r="E635" s="129">
        <v>360</v>
      </c>
      <c r="F635" s="129">
        <v>360</v>
      </c>
      <c r="G635" s="206"/>
      <c r="H635" s="244"/>
      <c r="I635" s="85">
        <v>1426.68</v>
      </c>
      <c r="J635" s="85">
        <v>1426.68</v>
      </c>
      <c r="K635" s="202">
        <f t="shared" si="79"/>
        <v>0</v>
      </c>
      <c r="L635" s="4"/>
      <c r="M635" s="66">
        <f>J635</f>
        <v>1426.68</v>
      </c>
      <c r="N635" s="19"/>
      <c r="O635" s="4"/>
      <c r="P635" s="4"/>
      <c r="Q635" s="215"/>
      <c r="R635" s="215"/>
      <c r="S635" s="222"/>
      <c r="T635" s="222"/>
      <c r="U635" s="222"/>
      <c r="V635" s="225"/>
      <c r="W635" s="228"/>
      <c r="X635" s="73"/>
      <c r="Y635" s="216"/>
      <c r="Z635" s="215"/>
    </row>
    <row r="636" spans="1:26" ht="18.75" x14ac:dyDescent="0.3">
      <c r="A636" s="92" t="s">
        <v>799</v>
      </c>
      <c r="C636" s="99" t="s">
        <v>378</v>
      </c>
      <c r="D636" s="129" t="s">
        <v>20</v>
      </c>
      <c r="E636" s="129">
        <v>1</v>
      </c>
      <c r="F636" s="129">
        <v>1</v>
      </c>
      <c r="G636" s="206"/>
      <c r="H636" s="244"/>
      <c r="I636" s="85">
        <v>24.4</v>
      </c>
      <c r="J636" s="85">
        <v>24.4</v>
      </c>
      <c r="K636" s="202">
        <f t="shared" si="79"/>
        <v>0</v>
      </c>
      <c r="L636" s="4"/>
      <c r="M636" s="66">
        <f t="shared" ref="M636:M641" si="85">J636</f>
        <v>24.4</v>
      </c>
      <c r="N636" s="19"/>
      <c r="O636" s="4"/>
      <c r="P636" s="4"/>
      <c r="Q636" s="215"/>
      <c r="R636" s="215"/>
      <c r="S636" s="222"/>
      <c r="T636" s="222"/>
      <c r="U636" s="222"/>
      <c r="V636" s="225"/>
      <c r="W636" s="228"/>
      <c r="X636" s="73"/>
      <c r="Y636" s="216"/>
      <c r="Z636" s="215"/>
    </row>
    <row r="637" spans="1:26" ht="18.75" x14ac:dyDescent="0.3">
      <c r="A637" s="92" t="s">
        <v>800</v>
      </c>
      <c r="C637" s="99" t="s">
        <v>1077</v>
      </c>
      <c r="D637" s="129" t="s">
        <v>20</v>
      </c>
      <c r="E637" s="129">
        <v>3</v>
      </c>
      <c r="F637" s="129">
        <v>3</v>
      </c>
      <c r="G637" s="206"/>
      <c r="H637" s="244"/>
      <c r="I637" s="85">
        <v>0.46100000000000002</v>
      </c>
      <c r="J637" s="85">
        <v>0.46071000000000001</v>
      </c>
      <c r="K637" s="202">
        <f t="shared" si="79"/>
        <v>-2.9000000000001247E-4</v>
      </c>
      <c r="L637" s="4"/>
      <c r="M637" s="66">
        <f t="shared" si="85"/>
        <v>0.46071000000000001</v>
      </c>
      <c r="N637" s="19"/>
      <c r="O637" s="4"/>
      <c r="P637" s="4"/>
      <c r="Q637" s="215"/>
      <c r="R637" s="215"/>
      <c r="S637" s="222"/>
      <c r="T637" s="222"/>
      <c r="U637" s="222"/>
      <c r="V637" s="225"/>
      <c r="W637" s="228"/>
      <c r="X637" s="73"/>
      <c r="Y637" s="216"/>
      <c r="Z637" s="215"/>
    </row>
    <row r="638" spans="1:26" ht="18.75" x14ac:dyDescent="0.3">
      <c r="A638" s="92" t="s">
        <v>801</v>
      </c>
      <c r="C638" s="99" t="s">
        <v>1069</v>
      </c>
      <c r="D638" s="129" t="s">
        <v>20</v>
      </c>
      <c r="E638" s="129">
        <v>2</v>
      </c>
      <c r="F638" s="129">
        <v>2</v>
      </c>
      <c r="G638" s="206"/>
      <c r="H638" s="244"/>
      <c r="I638" s="85">
        <v>19.28</v>
      </c>
      <c r="J638" s="85">
        <v>19.28</v>
      </c>
      <c r="K638" s="202">
        <f t="shared" si="79"/>
        <v>0</v>
      </c>
      <c r="L638" s="4"/>
      <c r="M638" s="66">
        <f t="shared" si="85"/>
        <v>19.28</v>
      </c>
      <c r="N638" s="19"/>
      <c r="O638" s="4"/>
      <c r="P638" s="4"/>
      <c r="Q638" s="215"/>
      <c r="R638" s="215"/>
      <c r="S638" s="222"/>
      <c r="T638" s="222"/>
      <c r="U638" s="222"/>
      <c r="V638" s="225"/>
      <c r="W638" s="228"/>
      <c r="X638" s="73"/>
      <c r="Y638" s="216"/>
      <c r="Z638" s="215"/>
    </row>
    <row r="639" spans="1:26" ht="18.75" x14ac:dyDescent="0.3">
      <c r="A639" s="92" t="s">
        <v>802</v>
      </c>
      <c r="C639" s="99" t="s">
        <v>408</v>
      </c>
      <c r="D639" s="129" t="s">
        <v>20</v>
      </c>
      <c r="E639" s="129">
        <v>6</v>
      </c>
      <c r="F639" s="129">
        <v>6</v>
      </c>
      <c r="G639" s="206"/>
      <c r="H639" s="244"/>
      <c r="I639" s="85">
        <v>0.82199999999999995</v>
      </c>
      <c r="J639" s="85">
        <v>0.82199999999999995</v>
      </c>
      <c r="K639" s="202">
        <f t="shared" si="79"/>
        <v>0</v>
      </c>
      <c r="L639" s="4"/>
      <c r="M639" s="66">
        <f t="shared" si="85"/>
        <v>0.82199999999999995</v>
      </c>
      <c r="N639" s="19"/>
      <c r="O639" s="4"/>
      <c r="P639" s="4"/>
      <c r="Q639" s="215"/>
      <c r="R639" s="215"/>
      <c r="S639" s="222"/>
      <c r="T639" s="222"/>
      <c r="U639" s="222"/>
      <c r="V639" s="225"/>
      <c r="W639" s="228"/>
      <c r="X639" s="73"/>
      <c r="Y639" s="216"/>
      <c r="Z639" s="215"/>
    </row>
    <row r="640" spans="1:26" ht="18.75" x14ac:dyDescent="0.3">
      <c r="A640" s="92" t="s">
        <v>803</v>
      </c>
      <c r="C640" s="99" t="s">
        <v>1071</v>
      </c>
      <c r="D640" s="129" t="s">
        <v>20</v>
      </c>
      <c r="E640" s="129">
        <v>2</v>
      </c>
      <c r="F640" s="129">
        <v>2</v>
      </c>
      <c r="G640" s="206"/>
      <c r="H640" s="244"/>
      <c r="I640" s="85">
        <v>0.17499999999999999</v>
      </c>
      <c r="J640" s="85">
        <v>0.17499999999999999</v>
      </c>
      <c r="K640" s="202">
        <f t="shared" si="79"/>
        <v>0</v>
      </c>
      <c r="L640" s="4"/>
      <c r="M640" s="66">
        <f t="shared" si="85"/>
        <v>0.17499999999999999</v>
      </c>
      <c r="N640" s="19"/>
      <c r="O640" s="4"/>
      <c r="P640" s="4"/>
      <c r="Q640" s="215"/>
      <c r="R640" s="215"/>
      <c r="S640" s="222"/>
      <c r="T640" s="222"/>
      <c r="U640" s="222"/>
      <c r="V640" s="225"/>
      <c r="W640" s="228"/>
      <c r="X640" s="73"/>
      <c r="Y640" s="216"/>
      <c r="Z640" s="215"/>
    </row>
    <row r="641" spans="1:26" ht="18.75" x14ac:dyDescent="0.3">
      <c r="A641" s="92" t="s">
        <v>804</v>
      </c>
      <c r="C641" s="99" t="s">
        <v>1072</v>
      </c>
      <c r="D641" s="129" t="s">
        <v>20</v>
      </c>
      <c r="E641" s="129">
        <v>15</v>
      </c>
      <c r="F641" s="129">
        <v>15</v>
      </c>
      <c r="G641" s="206"/>
      <c r="H641" s="244"/>
      <c r="I641" s="85">
        <v>4.2</v>
      </c>
      <c r="J641" s="85">
        <v>4.2</v>
      </c>
      <c r="K641" s="202">
        <f t="shared" si="79"/>
        <v>0</v>
      </c>
      <c r="L641" s="4"/>
      <c r="M641" s="66">
        <f t="shared" si="85"/>
        <v>4.2</v>
      </c>
      <c r="N641" s="19"/>
      <c r="O641" s="4"/>
      <c r="P641" s="4"/>
      <c r="Q641" s="215"/>
      <c r="R641" s="215"/>
      <c r="S641" s="222"/>
      <c r="T641" s="222"/>
      <c r="U641" s="222"/>
      <c r="V641" s="225"/>
      <c r="W641" s="228"/>
      <c r="X641" s="73"/>
      <c r="Y641" s="216"/>
      <c r="Z641" s="215"/>
    </row>
    <row r="642" spans="1:26" ht="37.5" x14ac:dyDescent="0.25">
      <c r="A642" s="91" t="s">
        <v>805</v>
      </c>
      <c r="C642" s="111" t="s">
        <v>1078</v>
      </c>
      <c r="D642" s="136"/>
      <c r="E642" s="136"/>
      <c r="F642" s="136"/>
      <c r="G642" s="206"/>
      <c r="H642" s="244"/>
      <c r="I642" s="64">
        <f>SUM(I643:I649)</f>
        <v>1659.3979999999999</v>
      </c>
      <c r="J642" s="64">
        <f>SUM(J643:J649)</f>
        <v>1659.3984199999998</v>
      </c>
      <c r="K642" s="202">
        <f t="shared" si="79"/>
        <v>4.1999999984909664E-4</v>
      </c>
      <c r="L642" s="4"/>
      <c r="M642" s="47"/>
      <c r="N642" s="19"/>
      <c r="O642" s="4"/>
      <c r="P642" s="4"/>
      <c r="Q642" s="215"/>
      <c r="R642" s="215"/>
      <c r="S642" s="222"/>
      <c r="T642" s="222"/>
      <c r="U642" s="222"/>
      <c r="V642" s="225"/>
      <c r="W642" s="228"/>
      <c r="X642" s="73"/>
      <c r="Y642" s="216"/>
      <c r="Z642" s="215"/>
    </row>
    <row r="643" spans="1:26" ht="18.75" x14ac:dyDescent="0.3">
      <c r="A643" s="92" t="s">
        <v>806</v>
      </c>
      <c r="C643" s="99" t="s">
        <v>405</v>
      </c>
      <c r="D643" s="129" t="s">
        <v>113</v>
      </c>
      <c r="E643" s="129">
        <v>400</v>
      </c>
      <c r="F643" s="129">
        <v>400</v>
      </c>
      <c r="G643" s="206"/>
      <c r="H643" s="244"/>
      <c r="I643" s="85">
        <v>1585.2</v>
      </c>
      <c r="J643" s="85">
        <v>1585.2</v>
      </c>
      <c r="K643" s="202">
        <f t="shared" si="79"/>
        <v>0</v>
      </c>
      <c r="L643" s="4"/>
      <c r="M643" s="66">
        <f>J643</f>
        <v>1585.2</v>
      </c>
      <c r="N643" s="19"/>
      <c r="O643" s="4"/>
      <c r="P643" s="4"/>
      <c r="Q643" s="215"/>
      <c r="R643" s="215"/>
      <c r="S643" s="222"/>
      <c r="T643" s="222"/>
      <c r="U643" s="222"/>
      <c r="V643" s="225"/>
      <c r="W643" s="228"/>
      <c r="X643" s="73"/>
      <c r="Y643" s="216"/>
      <c r="Z643" s="215"/>
    </row>
    <row r="644" spans="1:26" ht="18.75" x14ac:dyDescent="0.3">
      <c r="A644" s="92" t="s">
        <v>807</v>
      </c>
      <c r="C644" s="99" t="s">
        <v>378</v>
      </c>
      <c r="D644" s="129" t="s">
        <v>20</v>
      </c>
      <c r="E644" s="129">
        <v>2</v>
      </c>
      <c r="F644" s="129">
        <v>2</v>
      </c>
      <c r="G644" s="206"/>
      <c r="H644" s="244"/>
      <c r="I644" s="85">
        <v>48.8</v>
      </c>
      <c r="J644" s="85">
        <v>48.8</v>
      </c>
      <c r="K644" s="202">
        <f t="shared" si="79"/>
        <v>0</v>
      </c>
      <c r="L644" s="4"/>
      <c r="M644" s="66">
        <f t="shared" ref="M644:M649" si="86">J644</f>
        <v>48.8</v>
      </c>
      <c r="N644" s="19"/>
      <c r="O644" s="4"/>
      <c r="P644" s="4"/>
      <c r="Q644" s="215"/>
      <c r="R644" s="215"/>
      <c r="S644" s="222"/>
      <c r="T644" s="222"/>
      <c r="U644" s="222"/>
      <c r="V644" s="225"/>
      <c r="W644" s="228"/>
      <c r="X644" s="73"/>
      <c r="Y644" s="216"/>
      <c r="Z644" s="215"/>
    </row>
    <row r="645" spans="1:26" ht="18.75" x14ac:dyDescent="0.3">
      <c r="A645" s="92" t="s">
        <v>808</v>
      </c>
      <c r="C645" s="99" t="s">
        <v>1077</v>
      </c>
      <c r="D645" s="129" t="s">
        <v>20</v>
      </c>
      <c r="E645" s="129">
        <v>6</v>
      </c>
      <c r="F645" s="129">
        <v>6</v>
      </c>
      <c r="G645" s="206"/>
      <c r="H645" s="244"/>
      <c r="I645" s="154">
        <v>0.92100000000000004</v>
      </c>
      <c r="J645" s="85">
        <v>0.92142000000000002</v>
      </c>
      <c r="K645" s="202">
        <f t="shared" si="79"/>
        <v>4.1999999999997595E-4</v>
      </c>
      <c r="L645" s="4"/>
      <c r="M645" s="66">
        <f t="shared" si="86"/>
        <v>0.92142000000000002</v>
      </c>
      <c r="N645" s="19"/>
      <c r="O645" s="4"/>
      <c r="P645" s="4"/>
      <c r="Q645" s="215"/>
      <c r="R645" s="215"/>
      <c r="S645" s="222"/>
      <c r="T645" s="222"/>
      <c r="U645" s="222"/>
      <c r="V645" s="225"/>
      <c r="W645" s="228"/>
      <c r="X645" s="73"/>
      <c r="Y645" s="216"/>
      <c r="Z645" s="215"/>
    </row>
    <row r="646" spans="1:26" ht="18.75" x14ac:dyDescent="0.3">
      <c r="A646" s="92" t="s">
        <v>809</v>
      </c>
      <c r="C646" s="99" t="s">
        <v>1069</v>
      </c>
      <c r="D646" s="129" t="s">
        <v>20</v>
      </c>
      <c r="E646" s="129">
        <v>2</v>
      </c>
      <c r="F646" s="129">
        <v>2</v>
      </c>
      <c r="G646" s="206"/>
      <c r="H646" s="244"/>
      <c r="I646" s="154">
        <v>19.28</v>
      </c>
      <c r="J646" s="85">
        <v>19.28</v>
      </c>
      <c r="K646" s="202">
        <f t="shared" si="79"/>
        <v>0</v>
      </c>
      <c r="L646" s="4"/>
      <c r="M646" s="66">
        <f t="shared" si="86"/>
        <v>19.28</v>
      </c>
      <c r="N646" s="19"/>
      <c r="O646" s="4"/>
      <c r="P646" s="4"/>
      <c r="Q646" s="215"/>
      <c r="R646" s="215"/>
      <c r="S646" s="222"/>
      <c r="T646" s="222"/>
      <c r="U646" s="222"/>
      <c r="V646" s="225"/>
      <c r="W646" s="228"/>
      <c r="X646" s="73"/>
      <c r="Y646" s="216"/>
      <c r="Z646" s="215"/>
    </row>
    <row r="647" spans="1:26" ht="18.75" x14ac:dyDescent="0.3">
      <c r="A647" s="92" t="s">
        <v>810</v>
      </c>
      <c r="C647" s="99" t="s">
        <v>408</v>
      </c>
      <c r="D647" s="129" t="s">
        <v>20</v>
      </c>
      <c r="E647" s="129">
        <v>6</v>
      </c>
      <c r="F647" s="129">
        <v>6</v>
      </c>
      <c r="G647" s="206"/>
      <c r="H647" s="244"/>
      <c r="I647" s="154">
        <v>0.82199999999999995</v>
      </c>
      <c r="J647" s="85">
        <v>0.82199999999999995</v>
      </c>
      <c r="K647" s="202">
        <f t="shared" si="79"/>
        <v>0</v>
      </c>
      <c r="L647" s="4"/>
      <c r="M647" s="66">
        <f t="shared" si="86"/>
        <v>0.82199999999999995</v>
      </c>
      <c r="N647" s="19"/>
      <c r="O647" s="4"/>
      <c r="P647" s="4"/>
      <c r="Q647" s="215"/>
      <c r="R647" s="215"/>
      <c r="S647" s="222"/>
      <c r="T647" s="222"/>
      <c r="U647" s="222"/>
      <c r="V647" s="225"/>
      <c r="W647" s="228"/>
      <c r="X647" s="73"/>
      <c r="Y647" s="216"/>
      <c r="Z647" s="215"/>
    </row>
    <row r="648" spans="1:26" ht="18.75" x14ac:dyDescent="0.3">
      <c r="A648" s="92" t="s">
        <v>811</v>
      </c>
      <c r="C648" s="99" t="s">
        <v>1071</v>
      </c>
      <c r="D648" s="129" t="s">
        <v>20</v>
      </c>
      <c r="E648" s="129">
        <v>2</v>
      </c>
      <c r="F648" s="129">
        <v>2</v>
      </c>
      <c r="G648" s="206"/>
      <c r="H648" s="244"/>
      <c r="I648" s="85">
        <v>0.17499999999999999</v>
      </c>
      <c r="J648" s="85">
        <v>0.17499999999999999</v>
      </c>
      <c r="K648" s="202">
        <f t="shared" si="79"/>
        <v>0</v>
      </c>
      <c r="L648" s="4"/>
      <c r="M648" s="66">
        <f t="shared" si="86"/>
        <v>0.17499999999999999</v>
      </c>
      <c r="N648" s="19"/>
      <c r="O648" s="4"/>
      <c r="P648" s="4"/>
      <c r="Q648" s="215"/>
      <c r="R648" s="215"/>
      <c r="S648" s="222"/>
      <c r="T648" s="222"/>
      <c r="U648" s="222"/>
      <c r="V648" s="225"/>
      <c r="W648" s="228"/>
      <c r="X648" s="73"/>
      <c r="Y648" s="216"/>
      <c r="Z648" s="215"/>
    </row>
    <row r="649" spans="1:26" ht="18.75" x14ac:dyDescent="0.3">
      <c r="A649" s="92" t="s">
        <v>812</v>
      </c>
      <c r="C649" s="99" t="s">
        <v>1072</v>
      </c>
      <c r="D649" s="129" t="s">
        <v>20</v>
      </c>
      <c r="E649" s="129">
        <v>15</v>
      </c>
      <c r="F649" s="129">
        <v>15</v>
      </c>
      <c r="G649" s="206"/>
      <c r="H649" s="244"/>
      <c r="I649" s="85">
        <v>4.2</v>
      </c>
      <c r="J649" s="85">
        <v>4.2</v>
      </c>
      <c r="K649" s="202">
        <f t="shared" si="79"/>
        <v>0</v>
      </c>
      <c r="L649" s="4"/>
      <c r="M649" s="66">
        <f t="shared" si="86"/>
        <v>4.2</v>
      </c>
      <c r="N649" s="19"/>
      <c r="O649" s="4"/>
      <c r="P649" s="4"/>
      <c r="Q649" s="215"/>
      <c r="R649" s="215"/>
      <c r="S649" s="222"/>
      <c r="T649" s="222"/>
      <c r="U649" s="222"/>
      <c r="V649" s="225"/>
      <c r="W649" s="228"/>
      <c r="X649" s="73"/>
      <c r="Y649" s="216"/>
      <c r="Z649" s="215"/>
    </row>
    <row r="650" spans="1:26" ht="37.5" x14ac:dyDescent="0.25">
      <c r="A650" s="96" t="s">
        <v>813</v>
      </c>
      <c r="C650" s="111" t="s">
        <v>1079</v>
      </c>
      <c r="D650" s="136"/>
      <c r="E650" s="136"/>
      <c r="F650" s="136"/>
      <c r="G650" s="206"/>
      <c r="H650" s="244"/>
      <c r="I650" s="64">
        <f>I651+I658+I665+I673+I680</f>
        <v>2832.5120000000006</v>
      </c>
      <c r="J650" s="64">
        <f>J651+J658+J665+J673+J680</f>
        <v>2832.5120000000006</v>
      </c>
      <c r="K650" s="202">
        <f t="shared" si="79"/>
        <v>0</v>
      </c>
      <c r="L650" s="4"/>
      <c r="M650" s="47"/>
      <c r="N650" s="19"/>
      <c r="O650" s="4"/>
      <c r="P650" s="4"/>
      <c r="Q650" s="215"/>
      <c r="R650" s="215"/>
      <c r="S650" s="222"/>
      <c r="T650" s="222"/>
      <c r="U650" s="222"/>
      <c r="V650" s="225"/>
      <c r="W650" s="228"/>
      <c r="X650" s="73"/>
      <c r="Y650" s="216"/>
      <c r="Z650" s="215"/>
    </row>
    <row r="651" spans="1:26" ht="37.5" x14ac:dyDescent="0.25">
      <c r="A651" s="91" t="s">
        <v>814</v>
      </c>
      <c r="C651" s="111" t="s">
        <v>1080</v>
      </c>
      <c r="D651" s="136"/>
      <c r="E651" s="136"/>
      <c r="F651" s="136"/>
      <c r="G651" s="206"/>
      <c r="H651" s="244"/>
      <c r="I651" s="153">
        <f>SUM(I652:I657)</f>
        <v>790.48300000000006</v>
      </c>
      <c r="J651" s="153">
        <f>SUM(J652:J657)</f>
        <v>790.48300000000006</v>
      </c>
      <c r="K651" s="202">
        <f t="shared" si="79"/>
        <v>0</v>
      </c>
      <c r="L651" s="4"/>
      <c r="M651" s="47"/>
      <c r="N651" s="19"/>
      <c r="O651" s="4"/>
      <c r="P651" s="4"/>
      <c r="Q651" s="215"/>
      <c r="R651" s="215"/>
      <c r="S651" s="222"/>
      <c r="T651" s="222"/>
      <c r="U651" s="222"/>
      <c r="V651" s="225"/>
      <c r="W651" s="228"/>
      <c r="X651" s="73"/>
      <c r="Y651" s="216"/>
      <c r="Z651" s="215"/>
    </row>
    <row r="652" spans="1:26" ht="18.75" x14ac:dyDescent="0.3">
      <c r="A652" s="92" t="s">
        <v>815</v>
      </c>
      <c r="C652" s="121" t="s">
        <v>1081</v>
      </c>
      <c r="D652" s="129" t="s">
        <v>113</v>
      </c>
      <c r="E652" s="150">
        <v>250</v>
      </c>
      <c r="F652" s="150">
        <v>250</v>
      </c>
      <c r="G652" s="206"/>
      <c r="H652" s="244"/>
      <c r="I652" s="154">
        <v>765</v>
      </c>
      <c r="J652" s="154">
        <v>765</v>
      </c>
      <c r="K652" s="202">
        <f t="shared" si="79"/>
        <v>0</v>
      </c>
      <c r="L652" s="4"/>
      <c r="M652" s="66">
        <f>J652</f>
        <v>765</v>
      </c>
      <c r="N652" s="19"/>
      <c r="O652" s="4"/>
      <c r="P652" s="4"/>
      <c r="Q652" s="215"/>
      <c r="R652" s="215"/>
      <c r="S652" s="222"/>
      <c r="T652" s="222"/>
      <c r="U652" s="222"/>
      <c r="V652" s="225"/>
      <c r="W652" s="228"/>
      <c r="X652" s="73"/>
      <c r="Y652" s="216"/>
      <c r="Z652" s="215"/>
    </row>
    <row r="653" spans="1:26" ht="18.75" x14ac:dyDescent="0.3">
      <c r="A653" s="92" t="s">
        <v>816</v>
      </c>
      <c r="C653" s="98" t="s">
        <v>407</v>
      </c>
      <c r="D653" s="129" t="s">
        <v>20</v>
      </c>
      <c r="E653" s="129">
        <v>2</v>
      </c>
      <c r="F653" s="129">
        <v>2</v>
      </c>
      <c r="G653" s="206"/>
      <c r="H653" s="244"/>
      <c r="I653" s="154">
        <v>19.440000000000001</v>
      </c>
      <c r="J653" s="154">
        <v>19.440000000000001</v>
      </c>
      <c r="K653" s="202">
        <f t="shared" ref="K653:K670" si="87">J653-I653</f>
        <v>0</v>
      </c>
      <c r="L653" s="4"/>
      <c r="M653" s="66">
        <f t="shared" ref="M653:M654" si="88">J653</f>
        <v>19.440000000000001</v>
      </c>
      <c r="N653" s="19"/>
      <c r="O653" s="4"/>
      <c r="P653" s="4"/>
      <c r="Q653" s="215"/>
      <c r="R653" s="215"/>
      <c r="S653" s="222"/>
      <c r="T653" s="222"/>
      <c r="U653" s="222"/>
      <c r="V653" s="225"/>
      <c r="W653" s="228"/>
      <c r="X653" s="73"/>
      <c r="Y653" s="216"/>
      <c r="Z653" s="215"/>
    </row>
    <row r="654" spans="1:26" ht="18.75" x14ac:dyDescent="0.3">
      <c r="A654" s="92" t="s">
        <v>817</v>
      </c>
      <c r="C654" s="98" t="s">
        <v>409</v>
      </c>
      <c r="D654" s="129" t="s">
        <v>20</v>
      </c>
      <c r="E654" s="129">
        <v>2</v>
      </c>
      <c r="F654" s="129">
        <v>2</v>
      </c>
      <c r="G654" s="206"/>
      <c r="H654" s="244"/>
      <c r="I654" s="154">
        <v>0.318</v>
      </c>
      <c r="J654" s="154">
        <v>0.318</v>
      </c>
      <c r="K654" s="202">
        <f t="shared" si="87"/>
        <v>0</v>
      </c>
      <c r="L654" s="4"/>
      <c r="M654" s="66">
        <f t="shared" si="88"/>
        <v>0.318</v>
      </c>
      <c r="N654" s="19"/>
      <c r="O654" s="4"/>
      <c r="P654" s="4"/>
      <c r="Q654" s="215"/>
      <c r="R654" s="215"/>
      <c r="S654" s="222"/>
      <c r="T654" s="222"/>
      <c r="U654" s="222"/>
      <c r="V654" s="225"/>
      <c r="W654" s="228"/>
      <c r="X654" s="73"/>
      <c r="Y654" s="216"/>
      <c r="Z654" s="215"/>
    </row>
    <row r="655" spans="1:26" ht="18.75" x14ac:dyDescent="0.3">
      <c r="A655" s="92" t="s">
        <v>818</v>
      </c>
      <c r="C655" s="98" t="s">
        <v>1070</v>
      </c>
      <c r="D655" s="129" t="s">
        <v>20</v>
      </c>
      <c r="E655" s="129">
        <v>6</v>
      </c>
      <c r="F655" s="129">
        <v>6</v>
      </c>
      <c r="G655" s="206"/>
      <c r="H655" s="244"/>
      <c r="I655" s="154">
        <v>1.35</v>
      </c>
      <c r="J655" s="154">
        <v>1.35</v>
      </c>
      <c r="K655" s="202">
        <f t="shared" si="87"/>
        <v>0</v>
      </c>
      <c r="L655" s="4"/>
      <c r="M655" s="66">
        <f>J655</f>
        <v>1.35</v>
      </c>
      <c r="N655" s="47"/>
      <c r="O655" s="4"/>
      <c r="P655" s="4"/>
      <c r="Q655" s="215"/>
      <c r="R655" s="215"/>
      <c r="S655" s="222"/>
      <c r="T655" s="222"/>
      <c r="U655" s="222"/>
      <c r="V655" s="225"/>
      <c r="W655" s="228"/>
      <c r="X655" s="73"/>
      <c r="Y655" s="216"/>
      <c r="Z655" s="215"/>
    </row>
    <row r="656" spans="1:26" ht="18.75" x14ac:dyDescent="0.3">
      <c r="A656" s="92" t="s">
        <v>819</v>
      </c>
      <c r="C656" s="98" t="s">
        <v>1071</v>
      </c>
      <c r="D656" s="129" t="s">
        <v>20</v>
      </c>
      <c r="E656" s="129">
        <v>2</v>
      </c>
      <c r="F656" s="129">
        <v>2</v>
      </c>
      <c r="G656" s="206"/>
      <c r="H656" s="244"/>
      <c r="I656" s="85">
        <v>0.17499999999999999</v>
      </c>
      <c r="J656" s="154">
        <v>0.17499999999999999</v>
      </c>
      <c r="K656" s="202">
        <f t="shared" si="87"/>
        <v>0</v>
      </c>
      <c r="L656" s="4"/>
      <c r="M656" s="66">
        <f>J656</f>
        <v>0.17499999999999999</v>
      </c>
      <c r="N656" s="47"/>
      <c r="O656" s="4"/>
      <c r="P656" s="4"/>
      <c r="Q656" s="215"/>
      <c r="R656" s="215"/>
      <c r="S656" s="222"/>
      <c r="T656" s="222"/>
      <c r="U656" s="222"/>
      <c r="V656" s="225"/>
      <c r="W656" s="228"/>
      <c r="X656" s="73"/>
      <c r="Y656" s="216"/>
      <c r="Z656" s="215"/>
    </row>
    <row r="657" spans="1:26" ht="18.75" x14ac:dyDescent="0.3">
      <c r="A657" s="92" t="s">
        <v>820</v>
      </c>
      <c r="C657" s="98" t="s">
        <v>1072</v>
      </c>
      <c r="D657" s="129" t="s">
        <v>20</v>
      </c>
      <c r="E657" s="129">
        <v>15</v>
      </c>
      <c r="F657" s="129">
        <v>15</v>
      </c>
      <c r="G657" s="206"/>
      <c r="H657" s="244"/>
      <c r="I657" s="85">
        <v>4.2</v>
      </c>
      <c r="J657" s="154">
        <v>4.2</v>
      </c>
      <c r="K657" s="202">
        <f t="shared" si="87"/>
        <v>0</v>
      </c>
      <c r="L657" s="4"/>
      <c r="M657" s="19">
        <f>J657</f>
        <v>4.2</v>
      </c>
      <c r="N657" s="14"/>
      <c r="O657" s="4"/>
      <c r="P657" s="4"/>
      <c r="Q657" s="215"/>
      <c r="R657" s="215"/>
      <c r="S657" s="222"/>
      <c r="T657" s="222"/>
      <c r="U657" s="222"/>
      <c r="V657" s="225"/>
      <c r="W657" s="228"/>
      <c r="X657" s="73"/>
      <c r="Y657" s="216"/>
      <c r="Z657" s="215"/>
    </row>
    <row r="658" spans="1:26" ht="37.5" x14ac:dyDescent="0.25">
      <c r="A658" s="91" t="s">
        <v>821</v>
      </c>
      <c r="C658" s="111" t="s">
        <v>1082</v>
      </c>
      <c r="D658" s="136"/>
      <c r="E658" s="136"/>
      <c r="F658" s="136"/>
      <c r="G658" s="206"/>
      <c r="H658" s="244"/>
      <c r="I658" s="64">
        <f>SUM(I659:I664)</f>
        <v>606.88300000000004</v>
      </c>
      <c r="J658" s="64">
        <f>SUM(J659:J664)</f>
        <v>606.88300000000004</v>
      </c>
      <c r="K658" s="202">
        <f t="shared" si="87"/>
        <v>0</v>
      </c>
      <c r="L658" s="4"/>
      <c r="M658" s="47"/>
      <c r="N658" s="47"/>
      <c r="O658" s="4"/>
      <c r="P658" s="4"/>
      <c r="Q658" s="215"/>
      <c r="R658" s="215"/>
      <c r="S658" s="222"/>
      <c r="T658" s="222"/>
      <c r="U658" s="222"/>
      <c r="V658" s="225"/>
      <c r="W658" s="228"/>
      <c r="X658" s="73"/>
      <c r="Y658" s="216"/>
      <c r="Z658" s="215"/>
    </row>
    <row r="659" spans="1:26" ht="18.75" x14ac:dyDescent="0.3">
      <c r="A659" s="92" t="s">
        <v>822</v>
      </c>
      <c r="C659" s="121" t="s">
        <v>1081</v>
      </c>
      <c r="D659" s="129" t="s">
        <v>113</v>
      </c>
      <c r="E659" s="150">
        <v>190</v>
      </c>
      <c r="F659" s="150">
        <v>190</v>
      </c>
      <c r="G659" s="206"/>
      <c r="H659" s="244"/>
      <c r="I659" s="85">
        <v>581.4</v>
      </c>
      <c r="J659" s="154">
        <v>581.4</v>
      </c>
      <c r="K659" s="202">
        <f t="shared" si="87"/>
        <v>0</v>
      </c>
      <c r="L659" s="4"/>
      <c r="M659" s="66">
        <f t="shared" ref="M659:M664" si="89">J659</f>
        <v>581.4</v>
      </c>
      <c r="N659" s="19"/>
      <c r="O659" s="4"/>
      <c r="P659" s="4"/>
      <c r="Q659" s="215"/>
      <c r="R659" s="215"/>
      <c r="S659" s="222"/>
      <c r="T659" s="222"/>
      <c r="U659" s="222"/>
      <c r="V659" s="225"/>
      <c r="W659" s="228"/>
      <c r="X659" s="73"/>
      <c r="Y659" s="216"/>
      <c r="Z659" s="215"/>
    </row>
    <row r="660" spans="1:26" ht="18.75" x14ac:dyDescent="0.3">
      <c r="A660" s="92" t="s">
        <v>823</v>
      </c>
      <c r="C660" s="98" t="s">
        <v>407</v>
      </c>
      <c r="D660" s="129" t="s">
        <v>20</v>
      </c>
      <c r="E660" s="129">
        <v>2</v>
      </c>
      <c r="F660" s="129">
        <v>2</v>
      </c>
      <c r="G660" s="206"/>
      <c r="H660" s="244"/>
      <c r="I660" s="154">
        <v>19.440000000000001</v>
      </c>
      <c r="J660" s="154">
        <v>19.440000000000001</v>
      </c>
      <c r="K660" s="202">
        <f t="shared" si="87"/>
        <v>0</v>
      </c>
      <c r="L660" s="4"/>
      <c r="M660" s="66">
        <f t="shared" si="89"/>
        <v>19.440000000000001</v>
      </c>
      <c r="N660" s="47"/>
      <c r="O660" s="4"/>
      <c r="P660" s="4"/>
      <c r="Q660" s="215"/>
      <c r="R660" s="215"/>
      <c r="S660" s="222"/>
      <c r="T660" s="222"/>
      <c r="U660" s="222"/>
      <c r="V660" s="225"/>
      <c r="W660" s="228"/>
      <c r="X660" s="73"/>
      <c r="Y660" s="216"/>
      <c r="Z660" s="215"/>
    </row>
    <row r="661" spans="1:26" ht="18.75" x14ac:dyDescent="0.3">
      <c r="A661" s="92" t="s">
        <v>824</v>
      </c>
      <c r="C661" s="98" t="s">
        <v>409</v>
      </c>
      <c r="D661" s="129" t="s">
        <v>20</v>
      </c>
      <c r="E661" s="129">
        <v>2</v>
      </c>
      <c r="F661" s="129">
        <v>2</v>
      </c>
      <c r="G661" s="206"/>
      <c r="H661" s="244"/>
      <c r="I661" s="154">
        <v>0.318</v>
      </c>
      <c r="J661" s="154">
        <v>0.318</v>
      </c>
      <c r="K661" s="202">
        <f t="shared" si="87"/>
        <v>0</v>
      </c>
      <c r="L661" s="4"/>
      <c r="M661" s="66">
        <f t="shared" si="89"/>
        <v>0.318</v>
      </c>
      <c r="N661" s="19"/>
      <c r="O661" s="4"/>
      <c r="P661" s="4"/>
      <c r="Q661" s="215"/>
      <c r="R661" s="215"/>
      <c r="S661" s="222"/>
      <c r="T661" s="222"/>
      <c r="U661" s="222"/>
      <c r="V661" s="225"/>
      <c r="W661" s="228"/>
      <c r="X661" s="73"/>
      <c r="Y661" s="216"/>
      <c r="Z661" s="215"/>
    </row>
    <row r="662" spans="1:26" ht="18.75" x14ac:dyDescent="0.3">
      <c r="A662" s="92" t="s">
        <v>825</v>
      </c>
      <c r="C662" s="98" t="s">
        <v>1070</v>
      </c>
      <c r="D662" s="129" t="s">
        <v>20</v>
      </c>
      <c r="E662" s="129">
        <v>6</v>
      </c>
      <c r="F662" s="129">
        <v>6</v>
      </c>
      <c r="G662" s="206"/>
      <c r="H662" s="244"/>
      <c r="I662" s="154">
        <v>1.35</v>
      </c>
      <c r="J662" s="154">
        <v>1.35</v>
      </c>
      <c r="K662" s="202">
        <f t="shared" si="87"/>
        <v>0</v>
      </c>
      <c r="L662" s="4"/>
      <c r="M662" s="66">
        <f t="shared" si="89"/>
        <v>1.35</v>
      </c>
      <c r="N662" s="47"/>
      <c r="O662" s="4"/>
      <c r="P662" s="4"/>
      <c r="Q662" s="215"/>
      <c r="R662" s="215"/>
      <c r="S662" s="222"/>
      <c r="T662" s="222"/>
      <c r="U662" s="222"/>
      <c r="V662" s="225"/>
      <c r="W662" s="228"/>
      <c r="X662" s="73"/>
      <c r="Y662" s="216"/>
      <c r="Z662" s="215"/>
    </row>
    <row r="663" spans="1:26" ht="18.75" x14ac:dyDescent="0.3">
      <c r="A663" s="92" t="s">
        <v>826</v>
      </c>
      <c r="C663" s="98" t="s">
        <v>1071</v>
      </c>
      <c r="D663" s="129" t="s">
        <v>20</v>
      </c>
      <c r="E663" s="129">
        <v>2</v>
      </c>
      <c r="F663" s="129">
        <v>2</v>
      </c>
      <c r="G663" s="206"/>
      <c r="H663" s="244"/>
      <c r="I663" s="85">
        <v>0.17499999999999999</v>
      </c>
      <c r="J663" s="154">
        <v>0.17499999999999999</v>
      </c>
      <c r="K663" s="202">
        <f t="shared" si="87"/>
        <v>0</v>
      </c>
      <c r="L663" s="4"/>
      <c r="M663" s="19">
        <f t="shared" si="89"/>
        <v>0.17499999999999999</v>
      </c>
      <c r="N663" s="14"/>
      <c r="O663" s="4"/>
      <c r="P663" s="4"/>
      <c r="Q663" s="215"/>
      <c r="R663" s="215"/>
      <c r="S663" s="222"/>
      <c r="T663" s="222"/>
      <c r="U663" s="222"/>
      <c r="V663" s="225"/>
      <c r="W663" s="228"/>
      <c r="X663" s="73"/>
      <c r="Y663" s="216"/>
      <c r="Z663" s="215"/>
    </row>
    <row r="664" spans="1:26" ht="18.75" x14ac:dyDescent="0.3">
      <c r="A664" s="92" t="s">
        <v>827</v>
      </c>
      <c r="C664" s="98" t="s">
        <v>1072</v>
      </c>
      <c r="D664" s="129" t="s">
        <v>20</v>
      </c>
      <c r="E664" s="129">
        <v>15</v>
      </c>
      <c r="F664" s="129">
        <v>15</v>
      </c>
      <c r="G664" s="206"/>
      <c r="H664" s="244"/>
      <c r="I664" s="85">
        <v>4.2</v>
      </c>
      <c r="J664" s="154">
        <v>4.2</v>
      </c>
      <c r="K664" s="202">
        <f t="shared" si="87"/>
        <v>0</v>
      </c>
      <c r="L664" s="4"/>
      <c r="M664" s="19">
        <f t="shared" si="89"/>
        <v>4.2</v>
      </c>
      <c r="N664" s="19"/>
      <c r="O664" s="4"/>
      <c r="P664" s="4"/>
      <c r="Q664" s="215"/>
      <c r="R664" s="215"/>
      <c r="S664" s="222"/>
      <c r="T664" s="222"/>
      <c r="U664" s="222"/>
      <c r="V664" s="225"/>
      <c r="W664" s="228"/>
      <c r="X664" s="73"/>
      <c r="Y664" s="216"/>
      <c r="Z664" s="215"/>
    </row>
    <row r="665" spans="1:26" ht="37.5" x14ac:dyDescent="0.25">
      <c r="A665" s="91" t="s">
        <v>828</v>
      </c>
      <c r="C665" s="111" t="s">
        <v>1083</v>
      </c>
      <c r="D665" s="136"/>
      <c r="E665" s="136"/>
      <c r="F665" s="136"/>
      <c r="G665" s="206"/>
      <c r="H665" s="244"/>
      <c r="I665" s="64">
        <f>SUM(I666:I672)</f>
        <v>707.32900000000006</v>
      </c>
      <c r="J665" s="64">
        <f>SUM(J666:J672)</f>
        <v>707.32900000000006</v>
      </c>
      <c r="K665" s="202">
        <f t="shared" si="87"/>
        <v>0</v>
      </c>
      <c r="L665" s="4"/>
      <c r="M665" s="14"/>
      <c r="N665" s="14"/>
      <c r="O665" s="4"/>
      <c r="P665" s="4"/>
      <c r="Q665" s="215"/>
      <c r="R665" s="215"/>
      <c r="S665" s="222"/>
      <c r="T665" s="222"/>
      <c r="U665" s="222"/>
      <c r="V665" s="225"/>
      <c r="W665" s="228"/>
      <c r="X665" s="73"/>
      <c r="Y665" s="216"/>
      <c r="Z665" s="215"/>
    </row>
    <row r="666" spans="1:26" ht="18.75" x14ac:dyDescent="0.3">
      <c r="A666" s="92" t="s">
        <v>829</v>
      </c>
      <c r="C666" s="121" t="s">
        <v>1081</v>
      </c>
      <c r="D666" s="129" t="s">
        <v>113</v>
      </c>
      <c r="E666" s="150">
        <v>190</v>
      </c>
      <c r="F666" s="150">
        <v>190</v>
      </c>
      <c r="G666" s="206"/>
      <c r="H666" s="244"/>
      <c r="I666" s="85">
        <v>581.4</v>
      </c>
      <c r="J666" s="154">
        <v>581.4</v>
      </c>
      <c r="K666" s="202">
        <f t="shared" si="87"/>
        <v>0</v>
      </c>
      <c r="L666" s="4"/>
      <c r="M666" s="19">
        <f t="shared" ref="M666:M672" si="90">J666</f>
        <v>581.4</v>
      </c>
      <c r="N666" s="14"/>
      <c r="O666" s="4"/>
      <c r="P666" s="4"/>
      <c r="Q666" s="215"/>
      <c r="R666" s="215"/>
      <c r="S666" s="222"/>
      <c r="T666" s="222"/>
      <c r="U666" s="222"/>
      <c r="V666" s="225"/>
      <c r="W666" s="228"/>
      <c r="X666" s="73"/>
      <c r="Y666" s="216"/>
      <c r="Z666" s="215"/>
    </row>
    <row r="667" spans="1:26" ht="18.75" x14ac:dyDescent="0.3">
      <c r="A667" s="92" t="s">
        <v>830</v>
      </c>
      <c r="C667" s="98" t="s">
        <v>407</v>
      </c>
      <c r="D667" s="129" t="s">
        <v>20</v>
      </c>
      <c r="E667" s="129">
        <v>2</v>
      </c>
      <c r="F667" s="129">
        <v>2</v>
      </c>
      <c r="G667" s="206"/>
      <c r="H667" s="244"/>
      <c r="I667" s="154">
        <v>19.440000000000001</v>
      </c>
      <c r="J667" s="154">
        <v>19.440000000000001</v>
      </c>
      <c r="K667" s="202">
        <f t="shared" si="87"/>
        <v>0</v>
      </c>
      <c r="L667" s="4"/>
      <c r="M667" s="19">
        <f t="shared" si="90"/>
        <v>19.440000000000001</v>
      </c>
      <c r="N667" s="14"/>
      <c r="O667" s="4"/>
      <c r="P667" s="4"/>
      <c r="Q667" s="215"/>
      <c r="R667" s="215"/>
      <c r="S667" s="222"/>
      <c r="T667" s="222"/>
      <c r="U667" s="222"/>
      <c r="V667" s="225"/>
      <c r="W667" s="228"/>
      <c r="X667" s="73"/>
      <c r="Y667" s="216"/>
      <c r="Z667" s="215"/>
    </row>
    <row r="668" spans="1:26" ht="18.75" x14ac:dyDescent="0.3">
      <c r="A668" s="92" t="s">
        <v>831</v>
      </c>
      <c r="C668" s="98" t="s">
        <v>409</v>
      </c>
      <c r="D668" s="129" t="s">
        <v>20</v>
      </c>
      <c r="E668" s="129">
        <v>2</v>
      </c>
      <c r="F668" s="129">
        <v>2</v>
      </c>
      <c r="G668" s="206"/>
      <c r="H668" s="244"/>
      <c r="I668" s="154">
        <v>0.318</v>
      </c>
      <c r="J668" s="154">
        <v>0.318</v>
      </c>
      <c r="K668" s="202">
        <f t="shared" si="87"/>
        <v>0</v>
      </c>
      <c r="L668" s="4"/>
      <c r="M668" s="19">
        <f t="shared" si="90"/>
        <v>0.318</v>
      </c>
      <c r="N668" s="14"/>
      <c r="O668" s="4"/>
      <c r="P668" s="4"/>
      <c r="Q668" s="215"/>
      <c r="R668" s="215"/>
      <c r="S668" s="222"/>
      <c r="T668" s="222"/>
      <c r="U668" s="222"/>
      <c r="V668" s="225"/>
      <c r="W668" s="228"/>
      <c r="X668" s="73"/>
      <c r="Y668" s="216"/>
      <c r="Z668" s="215"/>
    </row>
    <row r="669" spans="1:26" ht="18.75" x14ac:dyDescent="0.3">
      <c r="A669" s="92" t="s">
        <v>832</v>
      </c>
      <c r="C669" s="98" t="s">
        <v>1070</v>
      </c>
      <c r="D669" s="129" t="s">
        <v>20</v>
      </c>
      <c r="E669" s="129">
        <v>6</v>
      </c>
      <c r="F669" s="129">
        <v>6</v>
      </c>
      <c r="G669" s="206"/>
      <c r="H669" s="244"/>
      <c r="I669" s="154">
        <v>1.35</v>
      </c>
      <c r="J669" s="154">
        <v>1.35</v>
      </c>
      <c r="K669" s="202">
        <f t="shared" si="87"/>
        <v>0</v>
      </c>
      <c r="L669" s="4"/>
      <c r="M669" s="19">
        <f t="shared" si="90"/>
        <v>1.35</v>
      </c>
      <c r="N669" s="14"/>
      <c r="O669" s="4"/>
      <c r="P669" s="4"/>
      <c r="Q669" s="215"/>
      <c r="R669" s="215"/>
      <c r="S669" s="222"/>
      <c r="T669" s="222"/>
      <c r="U669" s="222"/>
      <c r="V669" s="225"/>
      <c r="W669" s="228"/>
      <c r="X669" s="73"/>
      <c r="Y669" s="216"/>
      <c r="Z669" s="215"/>
    </row>
    <row r="670" spans="1:26" ht="18.75" x14ac:dyDescent="0.3">
      <c r="A670" s="92" t="s">
        <v>833</v>
      </c>
      <c r="C670" s="98" t="s">
        <v>1071</v>
      </c>
      <c r="D670" s="129" t="s">
        <v>20</v>
      </c>
      <c r="E670" s="129">
        <v>2</v>
      </c>
      <c r="F670" s="129">
        <v>2</v>
      </c>
      <c r="G670" s="206"/>
      <c r="H670" s="244"/>
      <c r="I670" s="85">
        <v>0.17499999999999999</v>
      </c>
      <c r="J670" s="154">
        <v>0.17499999999999999</v>
      </c>
      <c r="K670" s="202">
        <f t="shared" si="87"/>
        <v>0</v>
      </c>
      <c r="L670" s="4"/>
      <c r="M670" s="19">
        <f t="shared" si="90"/>
        <v>0.17499999999999999</v>
      </c>
      <c r="N670" s="14"/>
      <c r="O670" s="4"/>
      <c r="P670" s="4"/>
      <c r="Q670" s="215"/>
      <c r="R670" s="215"/>
      <c r="S670" s="222"/>
      <c r="T670" s="222"/>
      <c r="U670" s="222"/>
      <c r="V670" s="225"/>
      <c r="W670" s="228"/>
      <c r="X670" s="73"/>
      <c r="Y670" s="216"/>
      <c r="Z670" s="215"/>
    </row>
    <row r="671" spans="1:26" ht="18.75" x14ac:dyDescent="0.3">
      <c r="A671" s="92" t="s">
        <v>834</v>
      </c>
      <c r="B671" s="75"/>
      <c r="C671" s="98" t="s">
        <v>1072</v>
      </c>
      <c r="D671" s="129" t="s">
        <v>20</v>
      </c>
      <c r="E671" s="129">
        <v>15</v>
      </c>
      <c r="F671" s="129">
        <v>15</v>
      </c>
      <c r="G671" s="206"/>
      <c r="H671" s="244"/>
      <c r="I671" s="85">
        <v>4.2</v>
      </c>
      <c r="J671" s="154">
        <v>4.2</v>
      </c>
      <c r="K671" s="202">
        <f>J671-I671</f>
        <v>0</v>
      </c>
      <c r="L671" s="4"/>
      <c r="M671" s="19">
        <f t="shared" si="90"/>
        <v>4.2</v>
      </c>
      <c r="N671" s="14"/>
      <c r="O671" s="4"/>
      <c r="P671" s="4"/>
      <c r="Q671" s="220"/>
      <c r="R671" s="220"/>
      <c r="S671" s="223"/>
      <c r="T671" s="223"/>
      <c r="U671" s="223"/>
      <c r="V671" s="226"/>
      <c r="W671" s="229"/>
      <c r="X671" s="74"/>
      <c r="Y671" s="217"/>
      <c r="Z671" s="220"/>
    </row>
    <row r="672" spans="1:26" ht="18.75" customHeight="1" x14ac:dyDescent="0.3">
      <c r="A672" s="92" t="s">
        <v>835</v>
      </c>
      <c r="B672" s="4"/>
      <c r="C672" s="98" t="s">
        <v>124</v>
      </c>
      <c r="D672" s="129" t="s">
        <v>113</v>
      </c>
      <c r="E672" s="129">
        <v>15</v>
      </c>
      <c r="F672" s="129">
        <v>15</v>
      </c>
      <c r="G672" s="206"/>
      <c r="H672" s="244"/>
      <c r="I672" s="85">
        <v>100.446</v>
      </c>
      <c r="J672" s="154">
        <v>100.446</v>
      </c>
      <c r="K672" s="202">
        <f t="shared" ref="K672:K735" si="91">J672-I672</f>
        <v>0</v>
      </c>
      <c r="L672" s="4"/>
      <c r="M672" s="197">
        <f t="shared" si="90"/>
        <v>100.446</v>
      </c>
      <c r="N672" s="48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37.5" x14ac:dyDescent="0.25">
      <c r="A673" s="91" t="s">
        <v>836</v>
      </c>
      <c r="B673" s="4"/>
      <c r="C673" s="111" t="s">
        <v>1084</v>
      </c>
      <c r="D673" s="136"/>
      <c r="E673" s="136"/>
      <c r="F673" s="136"/>
      <c r="G673" s="206"/>
      <c r="H673" s="244"/>
      <c r="I673" s="64">
        <f>SUM(I674:I679)</f>
        <v>91.442999999999998</v>
      </c>
      <c r="J673" s="64">
        <f>SUM(J674:J679)</f>
        <v>91.442999999999998</v>
      </c>
      <c r="K673" s="202">
        <f t="shared" si="91"/>
        <v>0</v>
      </c>
      <c r="L673" s="4"/>
      <c r="M673" s="48"/>
      <c r="N673" s="48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8.75" x14ac:dyDescent="0.3">
      <c r="A674" s="92" t="s">
        <v>837</v>
      </c>
      <c r="B674" s="4"/>
      <c r="C674" s="121" t="s">
        <v>406</v>
      </c>
      <c r="D674" s="129" t="s">
        <v>113</v>
      </c>
      <c r="E674" s="150">
        <v>25</v>
      </c>
      <c r="F674" s="150">
        <v>25</v>
      </c>
      <c r="G674" s="206"/>
      <c r="H674" s="244"/>
      <c r="I674" s="85">
        <v>66.400000000000006</v>
      </c>
      <c r="J674" s="154">
        <v>66.400000000000006</v>
      </c>
      <c r="K674" s="202">
        <f t="shared" si="91"/>
        <v>0</v>
      </c>
      <c r="L674" s="4"/>
      <c r="M674" s="197">
        <f>J674</f>
        <v>66.400000000000006</v>
      </c>
      <c r="N674" s="48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8.75" x14ac:dyDescent="0.3">
      <c r="A675" s="92" t="s">
        <v>838</v>
      </c>
      <c r="B675" s="4"/>
      <c r="C675" s="98" t="s">
        <v>407</v>
      </c>
      <c r="D675" s="129" t="s">
        <v>20</v>
      </c>
      <c r="E675" s="129">
        <v>2</v>
      </c>
      <c r="F675" s="129">
        <v>2</v>
      </c>
      <c r="G675" s="206"/>
      <c r="H675" s="244"/>
      <c r="I675" s="85">
        <v>19.440000000000001</v>
      </c>
      <c r="J675" s="85">
        <v>19.440000000000001</v>
      </c>
      <c r="K675" s="202">
        <f t="shared" si="91"/>
        <v>0</v>
      </c>
      <c r="L675" s="4"/>
      <c r="M675" s="197">
        <f t="shared" ref="M675:M679" si="92">J675</f>
        <v>19.440000000000001</v>
      </c>
      <c r="N675" s="48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8.75" x14ac:dyDescent="0.3">
      <c r="A676" s="92" t="s">
        <v>839</v>
      </c>
      <c r="B676" s="4"/>
      <c r="C676" s="98" t="s">
        <v>409</v>
      </c>
      <c r="D676" s="129" t="s">
        <v>20</v>
      </c>
      <c r="E676" s="129">
        <v>6</v>
      </c>
      <c r="F676" s="129">
        <v>6</v>
      </c>
      <c r="G676" s="206"/>
      <c r="H676" s="244"/>
      <c r="I676" s="154">
        <v>0.95399999999999996</v>
      </c>
      <c r="J676" s="154">
        <v>0.95399999999999996</v>
      </c>
      <c r="K676" s="202">
        <f t="shared" si="91"/>
        <v>0</v>
      </c>
      <c r="L676" s="4"/>
      <c r="M676" s="197">
        <f t="shared" si="92"/>
        <v>0.95399999999999996</v>
      </c>
      <c r="N676" s="48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8.75" x14ac:dyDescent="0.3">
      <c r="A677" s="92" t="s">
        <v>840</v>
      </c>
      <c r="B677" s="4"/>
      <c r="C677" s="98" t="s">
        <v>408</v>
      </c>
      <c r="D677" s="129" t="s">
        <v>20</v>
      </c>
      <c r="E677" s="129">
        <v>2</v>
      </c>
      <c r="F677" s="129">
        <v>2</v>
      </c>
      <c r="G677" s="206"/>
      <c r="H677" s="244"/>
      <c r="I677" s="85">
        <v>0.27400000000000002</v>
      </c>
      <c r="J677" s="154">
        <v>0.27400000000000002</v>
      </c>
      <c r="K677" s="202">
        <f t="shared" si="91"/>
        <v>0</v>
      </c>
      <c r="L677" s="4"/>
      <c r="M677" s="197">
        <f t="shared" si="92"/>
        <v>0.27400000000000002</v>
      </c>
      <c r="N677" s="48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8.75" x14ac:dyDescent="0.3">
      <c r="A678" s="92" t="s">
        <v>841</v>
      </c>
      <c r="B678" s="4"/>
      <c r="C678" s="98" t="s">
        <v>1071</v>
      </c>
      <c r="D678" s="129" t="s">
        <v>20</v>
      </c>
      <c r="E678" s="129">
        <v>2</v>
      </c>
      <c r="F678" s="129">
        <v>2</v>
      </c>
      <c r="G678" s="206"/>
      <c r="H678" s="244"/>
      <c r="I678" s="85">
        <v>0.17499999999999999</v>
      </c>
      <c r="J678" s="154">
        <v>0.17499999999999999</v>
      </c>
      <c r="K678" s="202">
        <f t="shared" si="91"/>
        <v>0</v>
      </c>
      <c r="L678" s="4"/>
      <c r="M678" s="197">
        <f t="shared" si="92"/>
        <v>0.17499999999999999</v>
      </c>
      <c r="N678" s="48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8.75" x14ac:dyDescent="0.3">
      <c r="A679" s="92" t="s">
        <v>842</v>
      </c>
      <c r="B679" s="4"/>
      <c r="C679" s="98" t="s">
        <v>1072</v>
      </c>
      <c r="D679" s="129" t="s">
        <v>20</v>
      </c>
      <c r="E679" s="129">
        <v>15</v>
      </c>
      <c r="F679" s="129">
        <v>15</v>
      </c>
      <c r="G679" s="206"/>
      <c r="H679" s="244"/>
      <c r="I679" s="85">
        <v>4.2</v>
      </c>
      <c r="J679" s="154">
        <v>4.2</v>
      </c>
      <c r="K679" s="202">
        <f t="shared" si="91"/>
        <v>0</v>
      </c>
      <c r="L679" s="4"/>
      <c r="M679" s="197">
        <f t="shared" si="92"/>
        <v>4.2</v>
      </c>
      <c r="N679" s="48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37.5" x14ac:dyDescent="0.25">
      <c r="A680" s="91" t="s">
        <v>843</v>
      </c>
      <c r="B680" s="4"/>
      <c r="C680" s="111" t="s">
        <v>1085</v>
      </c>
      <c r="D680" s="136"/>
      <c r="E680" s="136"/>
      <c r="F680" s="136"/>
      <c r="G680" s="206"/>
      <c r="H680" s="244"/>
      <c r="I680" s="64">
        <f>SUM(I681:I687)</f>
        <v>636.37400000000002</v>
      </c>
      <c r="J680" s="64">
        <f>SUM(J681:J687)</f>
        <v>636.37400000000002</v>
      </c>
      <c r="K680" s="202">
        <f t="shared" si="91"/>
        <v>0</v>
      </c>
      <c r="L680" s="4"/>
      <c r="M680" s="48"/>
      <c r="N680" s="48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8.75" x14ac:dyDescent="0.3">
      <c r="A681" s="92" t="s">
        <v>844</v>
      </c>
      <c r="B681" s="4"/>
      <c r="C681" s="121" t="s">
        <v>406</v>
      </c>
      <c r="D681" s="129" t="s">
        <v>113</v>
      </c>
      <c r="E681" s="150">
        <v>210</v>
      </c>
      <c r="F681" s="150">
        <v>210</v>
      </c>
      <c r="G681" s="206"/>
      <c r="H681" s="244"/>
      <c r="I681" s="85">
        <v>557.76</v>
      </c>
      <c r="J681" s="85">
        <v>557.76</v>
      </c>
      <c r="K681" s="202">
        <f t="shared" si="91"/>
        <v>0</v>
      </c>
      <c r="L681" s="4"/>
      <c r="M681" s="197">
        <f>J681</f>
        <v>557.76</v>
      </c>
      <c r="N681" s="48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8.75" x14ac:dyDescent="0.3">
      <c r="A682" s="92" t="s">
        <v>845</v>
      </c>
      <c r="B682" s="4"/>
      <c r="C682" s="98" t="s">
        <v>407</v>
      </c>
      <c r="D682" s="129" t="s">
        <v>20</v>
      </c>
      <c r="E682" s="129">
        <v>2</v>
      </c>
      <c r="F682" s="129">
        <v>2</v>
      </c>
      <c r="G682" s="206"/>
      <c r="H682" s="244"/>
      <c r="I682" s="85">
        <v>19.440000000000001</v>
      </c>
      <c r="J682" s="85">
        <v>19.440000000000001</v>
      </c>
      <c r="K682" s="202">
        <f t="shared" si="91"/>
        <v>0</v>
      </c>
      <c r="L682" s="4"/>
      <c r="M682" s="197">
        <f t="shared" ref="M682:M688" si="93">J682</f>
        <v>19.440000000000001</v>
      </c>
      <c r="N682" s="48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8.75" x14ac:dyDescent="0.3">
      <c r="A683" s="92" t="s">
        <v>846</v>
      </c>
      <c r="B683" s="4"/>
      <c r="C683" s="98" t="s">
        <v>408</v>
      </c>
      <c r="D683" s="129" t="s">
        <v>20</v>
      </c>
      <c r="E683" s="129">
        <v>2</v>
      </c>
      <c r="F683" s="129">
        <v>2</v>
      </c>
      <c r="G683" s="206"/>
      <c r="H683" s="244"/>
      <c r="I683" s="85">
        <v>0.27400000000000002</v>
      </c>
      <c r="J683" s="85">
        <v>0.27400000000000002</v>
      </c>
      <c r="K683" s="202">
        <f t="shared" si="91"/>
        <v>0</v>
      </c>
      <c r="L683" s="4"/>
      <c r="M683" s="197">
        <f t="shared" si="93"/>
        <v>0.27400000000000002</v>
      </c>
      <c r="N683" s="48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8.75" x14ac:dyDescent="0.3">
      <c r="A684" s="92" t="s">
        <v>847</v>
      </c>
      <c r="B684" s="4"/>
      <c r="C684" s="98" t="s">
        <v>409</v>
      </c>
      <c r="D684" s="129" t="s">
        <v>20</v>
      </c>
      <c r="E684" s="129">
        <v>6</v>
      </c>
      <c r="F684" s="129">
        <v>6</v>
      </c>
      <c r="G684" s="206"/>
      <c r="H684" s="244"/>
      <c r="I684" s="85">
        <v>0.95399999999999996</v>
      </c>
      <c r="J684" s="85">
        <v>0.95399999999999996</v>
      </c>
      <c r="K684" s="202">
        <f t="shared" si="91"/>
        <v>0</v>
      </c>
      <c r="L684" s="4"/>
      <c r="M684" s="197">
        <f t="shared" si="93"/>
        <v>0.95399999999999996</v>
      </c>
      <c r="N684" s="48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8.75" x14ac:dyDescent="0.3">
      <c r="A685" s="92" t="s">
        <v>848</v>
      </c>
      <c r="B685" s="4"/>
      <c r="C685" s="98" t="s">
        <v>1071</v>
      </c>
      <c r="D685" s="129" t="s">
        <v>20</v>
      </c>
      <c r="E685" s="129">
        <v>2</v>
      </c>
      <c r="F685" s="129">
        <v>2</v>
      </c>
      <c r="G685" s="206"/>
      <c r="H685" s="244"/>
      <c r="I685" s="85">
        <v>0.17499999999999999</v>
      </c>
      <c r="J685" s="85">
        <v>0.17499999999999999</v>
      </c>
      <c r="K685" s="202">
        <f t="shared" si="91"/>
        <v>0</v>
      </c>
      <c r="L685" s="4"/>
      <c r="M685" s="197">
        <f t="shared" si="93"/>
        <v>0.17499999999999999</v>
      </c>
      <c r="N685" s="48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8.75" x14ac:dyDescent="0.3">
      <c r="A686" s="92" t="s">
        <v>849</v>
      </c>
      <c r="B686" s="4"/>
      <c r="C686" s="98" t="s">
        <v>1072</v>
      </c>
      <c r="D686" s="129" t="s">
        <v>20</v>
      </c>
      <c r="E686" s="129">
        <v>15</v>
      </c>
      <c r="F686" s="129">
        <v>15</v>
      </c>
      <c r="G686" s="206"/>
      <c r="H686" s="244"/>
      <c r="I686" s="85">
        <v>4.2</v>
      </c>
      <c r="J686" s="85">
        <v>4.2</v>
      </c>
      <c r="K686" s="202">
        <f t="shared" si="91"/>
        <v>0</v>
      </c>
      <c r="L686" s="4"/>
      <c r="M686" s="197">
        <f t="shared" si="93"/>
        <v>4.2</v>
      </c>
      <c r="N686" s="48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8.75" x14ac:dyDescent="0.3">
      <c r="A687" s="92" t="s">
        <v>850</v>
      </c>
      <c r="B687" s="4"/>
      <c r="C687" s="98" t="s">
        <v>124</v>
      </c>
      <c r="D687" s="129" t="s">
        <v>113</v>
      </c>
      <c r="E687" s="129">
        <v>8</v>
      </c>
      <c r="F687" s="129">
        <v>8</v>
      </c>
      <c r="G687" s="206"/>
      <c r="H687" s="244"/>
      <c r="I687" s="85">
        <v>53.570999999999998</v>
      </c>
      <c r="J687" s="85">
        <v>53.570999999999998</v>
      </c>
      <c r="K687" s="202">
        <f t="shared" si="91"/>
        <v>0</v>
      </c>
      <c r="L687" s="4"/>
      <c r="M687" s="197">
        <f t="shared" si="93"/>
        <v>53.570999999999998</v>
      </c>
      <c r="N687" s="48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8.75" x14ac:dyDescent="0.3">
      <c r="A688" s="91" t="s">
        <v>851</v>
      </c>
      <c r="B688" s="4"/>
      <c r="C688" s="97" t="s">
        <v>1086</v>
      </c>
      <c r="D688" s="129" t="s">
        <v>20</v>
      </c>
      <c r="E688" s="129">
        <v>1</v>
      </c>
      <c r="F688" s="129">
        <v>1</v>
      </c>
      <c r="G688" s="206"/>
      <c r="H688" s="244"/>
      <c r="I688" s="170">
        <v>4900</v>
      </c>
      <c r="J688" s="171">
        <v>4900</v>
      </c>
      <c r="K688" s="202">
        <f t="shared" si="91"/>
        <v>0</v>
      </c>
      <c r="L688" s="4"/>
      <c r="M688" s="197">
        <f t="shared" si="93"/>
        <v>4900</v>
      </c>
      <c r="N688" s="48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56.25" x14ac:dyDescent="0.25">
      <c r="A689" s="189"/>
      <c r="B689" s="4"/>
      <c r="C689" s="78" t="s">
        <v>1091</v>
      </c>
      <c r="D689" s="43"/>
      <c r="E689" s="43"/>
      <c r="F689" s="43"/>
      <c r="G689" s="206"/>
      <c r="H689" s="244"/>
      <c r="I689" s="64">
        <f>I690+I712+I737+I750</f>
        <v>136660.753</v>
      </c>
      <c r="J689" s="64">
        <f>J690+J712+J737+J750</f>
        <v>136660.753</v>
      </c>
      <c r="K689" s="202">
        <f>J689-I689</f>
        <v>0</v>
      </c>
      <c r="L689" s="4"/>
      <c r="M689" s="17">
        <f>I689</f>
        <v>136660.753</v>
      </c>
      <c r="N689" s="48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75" x14ac:dyDescent="0.25">
      <c r="A690" s="184" t="s">
        <v>1201</v>
      </c>
      <c r="B690" s="4"/>
      <c r="C690" s="78" t="s">
        <v>1092</v>
      </c>
      <c r="D690" s="43"/>
      <c r="E690" s="43"/>
      <c r="F690" s="43"/>
      <c r="G690" s="206"/>
      <c r="H690" s="244"/>
      <c r="I690" s="64">
        <f>I691+I694+I697+I700+I703+I706+I709</f>
        <v>21168.432999999997</v>
      </c>
      <c r="J690" s="64">
        <f>J691+J694+J697+J700+J703+J706+J709</f>
        <v>21168.432999999997</v>
      </c>
      <c r="K690" s="202">
        <f t="shared" si="91"/>
        <v>0</v>
      </c>
      <c r="L690" s="4"/>
      <c r="M690" s="48"/>
      <c r="N690" s="48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33" x14ac:dyDescent="0.25">
      <c r="A691" s="44" t="s">
        <v>1202</v>
      </c>
      <c r="B691" s="4"/>
      <c r="C691" s="182" t="s">
        <v>1093</v>
      </c>
      <c r="D691" s="43"/>
      <c r="E691" s="43"/>
      <c r="F691" s="43"/>
      <c r="G691" s="206"/>
      <c r="H691" s="244"/>
      <c r="I691" s="64">
        <f>I692+I693</f>
        <v>3283.201</v>
      </c>
      <c r="J691" s="64">
        <f>J692+J693</f>
        <v>3283.201</v>
      </c>
      <c r="K691" s="202">
        <f t="shared" si="91"/>
        <v>0</v>
      </c>
      <c r="L691" s="4"/>
      <c r="M691" s="48"/>
      <c r="N691" s="48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33" x14ac:dyDescent="0.25">
      <c r="A692" s="31" t="s">
        <v>1203</v>
      </c>
      <c r="B692" s="4"/>
      <c r="C692" s="180" t="s">
        <v>1094</v>
      </c>
      <c r="D692" s="43"/>
      <c r="E692" s="43"/>
      <c r="F692" s="43"/>
      <c r="G692" s="206"/>
      <c r="H692" s="244"/>
      <c r="I692" s="61">
        <v>1917.02</v>
      </c>
      <c r="J692" s="61">
        <v>1917.02</v>
      </c>
      <c r="K692" s="202">
        <f t="shared" si="91"/>
        <v>0</v>
      </c>
      <c r="L692" s="4"/>
      <c r="M692" s="48"/>
      <c r="N692" s="48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33" x14ac:dyDescent="0.25">
      <c r="A693" s="31" t="s">
        <v>1204</v>
      </c>
      <c r="B693" s="4"/>
      <c r="C693" s="180" t="s">
        <v>1095</v>
      </c>
      <c r="D693" s="43"/>
      <c r="E693" s="43"/>
      <c r="F693" s="43"/>
      <c r="G693" s="206"/>
      <c r="H693" s="244"/>
      <c r="I693" s="61">
        <v>1366.181</v>
      </c>
      <c r="J693" s="61">
        <v>1366.181</v>
      </c>
      <c r="K693" s="202">
        <f t="shared" si="91"/>
        <v>0</v>
      </c>
      <c r="L693" s="4"/>
      <c r="M693" s="48"/>
      <c r="N693" s="48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33" x14ac:dyDescent="0.25">
      <c r="A694" s="44" t="s">
        <v>1205</v>
      </c>
      <c r="B694" s="4"/>
      <c r="C694" s="181" t="s">
        <v>1096</v>
      </c>
      <c r="D694" s="43"/>
      <c r="E694" s="43"/>
      <c r="F694" s="43"/>
      <c r="G694" s="206"/>
      <c r="H694" s="244"/>
      <c r="I694" s="64">
        <f>I695+I696</f>
        <v>3447.982</v>
      </c>
      <c r="J694" s="64">
        <f>J695+J696</f>
        <v>3447.982</v>
      </c>
      <c r="K694" s="202">
        <f t="shared" si="91"/>
        <v>0</v>
      </c>
      <c r="L694" s="4"/>
      <c r="M694" s="48"/>
      <c r="N694" s="48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33" x14ac:dyDescent="0.25">
      <c r="A695" s="31" t="s">
        <v>1206</v>
      </c>
      <c r="B695" s="4"/>
      <c r="C695" s="180" t="s">
        <v>1097</v>
      </c>
      <c r="D695" s="43"/>
      <c r="E695" s="43"/>
      <c r="F695" s="43"/>
      <c r="G695" s="206"/>
      <c r="H695" s="244"/>
      <c r="I695" s="61">
        <v>1889.665</v>
      </c>
      <c r="J695" s="61">
        <v>1889.665</v>
      </c>
      <c r="K695" s="202">
        <f t="shared" si="91"/>
        <v>0</v>
      </c>
      <c r="L695" s="4"/>
      <c r="M695" s="48"/>
      <c r="N695" s="48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33" x14ac:dyDescent="0.25">
      <c r="A696" s="31" t="s">
        <v>1207</v>
      </c>
      <c r="B696" s="4"/>
      <c r="C696" s="180" t="s">
        <v>1098</v>
      </c>
      <c r="D696" s="43"/>
      <c r="E696" s="43"/>
      <c r="F696" s="43"/>
      <c r="G696" s="206"/>
      <c r="H696" s="244"/>
      <c r="I696" s="61">
        <v>1558.317</v>
      </c>
      <c r="J696" s="61">
        <v>1558.317</v>
      </c>
      <c r="K696" s="202">
        <f t="shared" si="91"/>
        <v>0</v>
      </c>
      <c r="L696" s="4"/>
      <c r="M696" s="48"/>
      <c r="N696" s="48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33" x14ac:dyDescent="0.25">
      <c r="A697" s="44" t="s">
        <v>1208</v>
      </c>
      <c r="B697" s="4"/>
      <c r="C697" s="181" t="s">
        <v>1099</v>
      </c>
      <c r="D697" s="43"/>
      <c r="E697" s="43"/>
      <c r="F697" s="43"/>
      <c r="G697" s="206"/>
      <c r="H697" s="244"/>
      <c r="I697" s="64">
        <f>I698+I699</f>
        <v>1097.9830000000002</v>
      </c>
      <c r="J697" s="64">
        <f>J698+J699</f>
        <v>1097.9830000000002</v>
      </c>
      <c r="K697" s="202">
        <f t="shared" si="91"/>
        <v>0</v>
      </c>
      <c r="L697" s="4"/>
      <c r="M697" s="48"/>
      <c r="N697" s="48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33" x14ac:dyDescent="0.25">
      <c r="A698" s="31" t="s">
        <v>1209</v>
      </c>
      <c r="B698" s="4"/>
      <c r="C698" s="180" t="s">
        <v>1100</v>
      </c>
      <c r="D698" s="43"/>
      <c r="E698" s="43"/>
      <c r="F698" s="43"/>
      <c r="G698" s="206"/>
      <c r="H698" s="244"/>
      <c r="I698" s="61">
        <v>632.71</v>
      </c>
      <c r="J698" s="61">
        <v>632.71</v>
      </c>
      <c r="K698" s="202">
        <f t="shared" si="91"/>
        <v>0</v>
      </c>
      <c r="L698" s="4"/>
      <c r="M698" s="48"/>
      <c r="N698" s="48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33" x14ac:dyDescent="0.25">
      <c r="A699" s="31" t="s">
        <v>1210</v>
      </c>
      <c r="B699" s="4"/>
      <c r="C699" s="180" t="s">
        <v>1101</v>
      </c>
      <c r="D699" s="43"/>
      <c r="E699" s="43"/>
      <c r="F699" s="43"/>
      <c r="G699" s="206"/>
      <c r="H699" s="244"/>
      <c r="I699" s="61">
        <v>465.27300000000002</v>
      </c>
      <c r="J699" s="61">
        <v>465.27300000000002</v>
      </c>
      <c r="K699" s="202">
        <f t="shared" si="91"/>
        <v>0</v>
      </c>
      <c r="L699" s="4"/>
      <c r="M699" s="48"/>
      <c r="N699" s="48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8.75" x14ac:dyDescent="0.25">
      <c r="A700" s="44" t="s">
        <v>1211</v>
      </c>
      <c r="B700" s="4"/>
      <c r="C700" s="182" t="s">
        <v>1102</v>
      </c>
      <c r="D700" s="43"/>
      <c r="E700" s="43"/>
      <c r="F700" s="43"/>
      <c r="G700" s="206"/>
      <c r="H700" s="244"/>
      <c r="I700" s="64">
        <f>I701+I702</f>
        <v>5781.576</v>
      </c>
      <c r="J700" s="64">
        <f>J701+J702</f>
        <v>5781.576</v>
      </c>
      <c r="K700" s="202">
        <f t="shared" si="91"/>
        <v>0</v>
      </c>
      <c r="L700" s="4"/>
      <c r="M700" s="48"/>
      <c r="N700" s="48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33" x14ac:dyDescent="0.25">
      <c r="A701" s="31" t="s">
        <v>1212</v>
      </c>
      <c r="B701" s="4"/>
      <c r="C701" s="180" t="s">
        <v>1103</v>
      </c>
      <c r="D701" s="43"/>
      <c r="E701" s="43"/>
      <c r="F701" s="43"/>
      <c r="G701" s="206"/>
      <c r="H701" s="244"/>
      <c r="I701" s="61">
        <v>3025.36</v>
      </c>
      <c r="J701" s="61">
        <v>3025.36</v>
      </c>
      <c r="K701" s="202">
        <f t="shared" si="91"/>
        <v>0</v>
      </c>
      <c r="L701" s="4"/>
      <c r="M701" s="48"/>
      <c r="N701" s="48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33" x14ac:dyDescent="0.25">
      <c r="A702" s="31" t="s">
        <v>1213</v>
      </c>
      <c r="B702" s="4"/>
      <c r="C702" s="180" t="s">
        <v>1104</v>
      </c>
      <c r="D702" s="43"/>
      <c r="E702" s="43"/>
      <c r="F702" s="43"/>
      <c r="G702" s="206"/>
      <c r="H702" s="244"/>
      <c r="I702" s="61">
        <v>2756.2159999999999</v>
      </c>
      <c r="J702" s="61">
        <v>2756.2159999999999</v>
      </c>
      <c r="K702" s="202">
        <f t="shared" si="91"/>
        <v>0</v>
      </c>
      <c r="L702" s="4"/>
      <c r="M702" s="48"/>
      <c r="N702" s="48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8.75" x14ac:dyDescent="0.25">
      <c r="A703" s="44" t="s">
        <v>1214</v>
      </c>
      <c r="B703" s="4"/>
      <c r="C703" s="182" t="s">
        <v>1105</v>
      </c>
      <c r="D703" s="43"/>
      <c r="E703" s="43"/>
      <c r="F703" s="43"/>
      <c r="G703" s="206"/>
      <c r="H703" s="244"/>
      <c r="I703" s="64">
        <f>I704+I705</f>
        <v>2603.7849999999999</v>
      </c>
      <c r="J703" s="64">
        <f>J704+J705</f>
        <v>2603.7849999999999</v>
      </c>
      <c r="K703" s="202">
        <f t="shared" si="91"/>
        <v>0</v>
      </c>
      <c r="L703" s="4"/>
      <c r="M703" s="48"/>
      <c r="N703" s="48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33" x14ac:dyDescent="0.25">
      <c r="A704" s="31" t="s">
        <v>1215</v>
      </c>
      <c r="B704" s="4"/>
      <c r="C704" s="180" t="s">
        <v>1106</v>
      </c>
      <c r="D704" s="43"/>
      <c r="E704" s="43"/>
      <c r="F704" s="43"/>
      <c r="G704" s="206"/>
      <c r="H704" s="244"/>
      <c r="I704" s="61">
        <v>1423.46</v>
      </c>
      <c r="J704" s="61">
        <v>1423.46</v>
      </c>
      <c r="K704" s="202">
        <f t="shared" si="91"/>
        <v>0</v>
      </c>
      <c r="L704" s="4"/>
      <c r="M704" s="48"/>
      <c r="N704" s="48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33" x14ac:dyDescent="0.25">
      <c r="A705" s="31" t="s">
        <v>1216</v>
      </c>
      <c r="B705" s="4"/>
      <c r="C705" s="13" t="s">
        <v>1107</v>
      </c>
      <c r="D705" s="43"/>
      <c r="E705" s="43"/>
      <c r="F705" s="43"/>
      <c r="G705" s="206"/>
      <c r="H705" s="244"/>
      <c r="I705" s="61">
        <v>1180.325</v>
      </c>
      <c r="J705" s="61">
        <v>1180.325</v>
      </c>
      <c r="K705" s="202">
        <f t="shared" si="91"/>
        <v>0</v>
      </c>
      <c r="L705" s="4"/>
      <c r="M705" s="48"/>
      <c r="N705" s="48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8.75" x14ac:dyDescent="0.25">
      <c r="A706" s="44" t="s">
        <v>1217</v>
      </c>
      <c r="B706" s="4"/>
      <c r="C706" s="182" t="s">
        <v>1108</v>
      </c>
      <c r="D706" s="43"/>
      <c r="E706" s="43"/>
      <c r="F706" s="43"/>
      <c r="G706" s="206"/>
      <c r="H706" s="244"/>
      <c r="I706" s="64">
        <f>I707+I708</f>
        <v>4090.29</v>
      </c>
      <c r="J706" s="64">
        <f>J707+J708</f>
        <v>4090.29</v>
      </c>
      <c r="K706" s="202">
        <f t="shared" si="91"/>
        <v>0</v>
      </c>
      <c r="L706" s="4"/>
      <c r="M706" s="48"/>
      <c r="N706" s="48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33" x14ac:dyDescent="0.25">
      <c r="A707" s="31" t="s">
        <v>1218</v>
      </c>
      <c r="B707" s="4"/>
      <c r="C707" s="180" t="s">
        <v>1109</v>
      </c>
      <c r="D707" s="43"/>
      <c r="E707" s="43"/>
      <c r="F707" s="43"/>
      <c r="G707" s="206"/>
      <c r="H707" s="244"/>
      <c r="I707" s="61">
        <v>2376.645</v>
      </c>
      <c r="J707" s="61">
        <v>2376.645</v>
      </c>
      <c r="K707" s="202">
        <f t="shared" si="91"/>
        <v>0</v>
      </c>
      <c r="L707" s="4"/>
      <c r="M707" s="48"/>
      <c r="N707" s="48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33" x14ac:dyDescent="0.25">
      <c r="A708" s="31" t="s">
        <v>1219</v>
      </c>
      <c r="B708" s="4"/>
      <c r="C708" s="180" t="s">
        <v>1110</v>
      </c>
      <c r="D708" s="43"/>
      <c r="E708" s="43"/>
      <c r="F708" s="43"/>
      <c r="G708" s="206"/>
      <c r="H708" s="244"/>
      <c r="I708" s="61">
        <v>1713.645</v>
      </c>
      <c r="J708" s="61">
        <v>1713.645</v>
      </c>
      <c r="K708" s="202">
        <f t="shared" si="91"/>
        <v>0</v>
      </c>
      <c r="L708" s="4"/>
      <c r="M708" s="48"/>
      <c r="N708" s="48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8.75" x14ac:dyDescent="0.25">
      <c r="A709" s="44" t="s">
        <v>1220</v>
      </c>
      <c r="B709" s="4"/>
      <c r="C709" s="182" t="s">
        <v>1111</v>
      </c>
      <c r="D709" s="43"/>
      <c r="E709" s="43"/>
      <c r="F709" s="43"/>
      <c r="G709" s="206"/>
      <c r="H709" s="244"/>
      <c r="I709" s="64">
        <f>I710+I711</f>
        <v>863.61599999999999</v>
      </c>
      <c r="J709" s="64">
        <f>J710+J711</f>
        <v>863.61599999999999</v>
      </c>
      <c r="K709" s="202">
        <f t="shared" si="91"/>
        <v>0</v>
      </c>
      <c r="L709" s="4"/>
      <c r="M709" s="48"/>
      <c r="N709" s="48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33" x14ac:dyDescent="0.25">
      <c r="A710" s="31" t="s">
        <v>1221</v>
      </c>
      <c r="B710" s="4"/>
      <c r="C710" s="180" t="s">
        <v>1112</v>
      </c>
      <c r="D710" s="43"/>
      <c r="E710" s="43"/>
      <c r="F710" s="43"/>
      <c r="G710" s="206"/>
      <c r="H710" s="244"/>
      <c r="I710" s="61">
        <v>486.32499999999999</v>
      </c>
      <c r="J710" s="61">
        <v>486.32499999999999</v>
      </c>
      <c r="K710" s="202">
        <f t="shared" si="91"/>
        <v>0</v>
      </c>
      <c r="L710" s="4"/>
      <c r="M710" s="48"/>
      <c r="N710" s="48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33" x14ac:dyDescent="0.25">
      <c r="A711" s="31" t="s">
        <v>1222</v>
      </c>
      <c r="B711" s="4"/>
      <c r="C711" s="180" t="s">
        <v>1113</v>
      </c>
      <c r="D711" s="43"/>
      <c r="E711" s="43"/>
      <c r="F711" s="43"/>
      <c r="G711" s="206"/>
      <c r="H711" s="244"/>
      <c r="I711" s="61">
        <v>377.291</v>
      </c>
      <c r="J711" s="61">
        <v>377.291</v>
      </c>
      <c r="K711" s="202">
        <f t="shared" si="91"/>
        <v>0</v>
      </c>
      <c r="L711" s="4"/>
      <c r="M711" s="48"/>
      <c r="N711" s="48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75" x14ac:dyDescent="0.3">
      <c r="A712" s="184" t="s">
        <v>1223</v>
      </c>
      <c r="B712" s="4"/>
      <c r="C712" s="208" t="s">
        <v>1114</v>
      </c>
      <c r="D712" s="43"/>
      <c r="E712" s="43"/>
      <c r="F712" s="43"/>
      <c r="G712" s="206"/>
      <c r="H712" s="244"/>
      <c r="I712" s="64">
        <f>I713+I716+I719+I722+I725+I728+I731+I734</f>
        <v>14930.406000000003</v>
      </c>
      <c r="J712" s="64">
        <f>J713+J716+J719+J722+J725+J728+J731+J734</f>
        <v>14930.406000000003</v>
      </c>
      <c r="K712" s="202">
        <f t="shared" si="91"/>
        <v>0</v>
      </c>
      <c r="L712" s="4"/>
      <c r="M712" s="48"/>
      <c r="N712" s="48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x14ac:dyDescent="0.25">
      <c r="A713" s="44" t="s">
        <v>1224</v>
      </c>
      <c r="B713" s="4"/>
      <c r="C713" s="182" t="s">
        <v>1115</v>
      </c>
      <c r="D713" s="43"/>
      <c r="E713" s="43"/>
      <c r="F713" s="43"/>
      <c r="G713" s="206"/>
      <c r="H713" s="244"/>
      <c r="I713" s="49">
        <f>I714+I715</f>
        <v>512.57999999999993</v>
      </c>
      <c r="J713" s="49">
        <f>J714+J715</f>
        <v>512.57999999999993</v>
      </c>
      <c r="K713" s="202">
        <f t="shared" si="91"/>
        <v>0</v>
      </c>
      <c r="L713" s="4"/>
      <c r="M713" s="48"/>
      <c r="N713" s="48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33" x14ac:dyDescent="0.25">
      <c r="A714" s="31" t="s">
        <v>1225</v>
      </c>
      <c r="B714" s="4"/>
      <c r="C714" s="180" t="s">
        <v>1116</v>
      </c>
      <c r="D714" s="43"/>
      <c r="E714" s="43"/>
      <c r="F714" s="43"/>
      <c r="G714" s="206"/>
      <c r="H714" s="244"/>
      <c r="I714" s="19">
        <v>286.57499999999999</v>
      </c>
      <c r="J714" s="19">
        <v>286.57499999999999</v>
      </c>
      <c r="K714" s="202">
        <f t="shared" si="91"/>
        <v>0</v>
      </c>
      <c r="L714" s="4"/>
      <c r="M714" s="48"/>
      <c r="N714" s="48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33" x14ac:dyDescent="0.25">
      <c r="A715" s="31" t="s">
        <v>1226</v>
      </c>
      <c r="B715" s="4"/>
      <c r="C715" s="180" t="s">
        <v>1117</v>
      </c>
      <c r="D715" s="43"/>
      <c r="E715" s="43"/>
      <c r="F715" s="43"/>
      <c r="G715" s="206"/>
      <c r="H715" s="244"/>
      <c r="I715" s="19">
        <v>226.005</v>
      </c>
      <c r="J715" s="19">
        <v>226.005</v>
      </c>
      <c r="K715" s="202">
        <f t="shared" si="91"/>
        <v>0</v>
      </c>
      <c r="L715" s="4"/>
      <c r="M715" s="48"/>
      <c r="N715" s="48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x14ac:dyDescent="0.25">
      <c r="A716" s="44" t="s">
        <v>1227</v>
      </c>
      <c r="B716" s="4"/>
      <c r="C716" s="182" t="s">
        <v>1118</v>
      </c>
      <c r="D716" s="43"/>
      <c r="E716" s="43"/>
      <c r="F716" s="43"/>
      <c r="G716" s="206"/>
      <c r="H716" s="244"/>
      <c r="I716" s="49">
        <f>SUM(I717+I718)</f>
        <v>3502.3199999999997</v>
      </c>
      <c r="J716" s="49">
        <f>SUM(J717+J718)</f>
        <v>3502.3199999999997</v>
      </c>
      <c r="K716" s="202">
        <f t="shared" si="91"/>
        <v>0</v>
      </c>
      <c r="L716" s="4"/>
      <c r="M716" s="48"/>
      <c r="N716" s="48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33" x14ac:dyDescent="0.25">
      <c r="A717" s="31" t="s">
        <v>1228</v>
      </c>
      <c r="B717" s="4"/>
      <c r="C717" s="180" t="s">
        <v>1119</v>
      </c>
      <c r="D717" s="43"/>
      <c r="E717" s="43"/>
      <c r="F717" s="43"/>
      <c r="G717" s="206"/>
      <c r="H717" s="244"/>
      <c r="I717" s="19">
        <v>1925.83</v>
      </c>
      <c r="J717" s="19">
        <v>1925.83</v>
      </c>
      <c r="K717" s="202">
        <f t="shared" si="91"/>
        <v>0</v>
      </c>
      <c r="L717" s="4"/>
      <c r="M717" s="48"/>
      <c r="N717" s="48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33" x14ac:dyDescent="0.25">
      <c r="A718" s="31" t="s">
        <v>1229</v>
      </c>
      <c r="B718" s="4"/>
      <c r="C718" s="180" t="s">
        <v>1120</v>
      </c>
      <c r="D718" s="43"/>
      <c r="E718" s="43"/>
      <c r="F718" s="43"/>
      <c r="G718" s="206"/>
      <c r="H718" s="244"/>
      <c r="I718" s="19">
        <v>1576.49</v>
      </c>
      <c r="J718" s="19">
        <v>1576.49</v>
      </c>
      <c r="K718" s="202">
        <f t="shared" si="91"/>
        <v>0</v>
      </c>
      <c r="L718" s="4"/>
      <c r="M718" s="48"/>
      <c r="N718" s="48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x14ac:dyDescent="0.25">
      <c r="A719" s="44" t="s">
        <v>1230</v>
      </c>
      <c r="B719" s="4"/>
      <c r="C719" s="182" t="s">
        <v>1121</v>
      </c>
      <c r="D719" s="43"/>
      <c r="E719" s="43"/>
      <c r="F719" s="43"/>
      <c r="G719" s="206"/>
      <c r="H719" s="244"/>
      <c r="I719" s="49">
        <f>I720+I721</f>
        <v>1146.7460000000001</v>
      </c>
      <c r="J719" s="49">
        <f>J720+J721</f>
        <v>1146.7460000000001</v>
      </c>
      <c r="K719" s="202">
        <f t="shared" si="91"/>
        <v>0</v>
      </c>
      <c r="L719" s="4"/>
      <c r="M719" s="48"/>
      <c r="N719" s="48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33" x14ac:dyDescent="0.25">
      <c r="A720" s="31" t="s">
        <v>1231</v>
      </c>
      <c r="B720" s="4"/>
      <c r="C720" s="13" t="s">
        <v>1122</v>
      </c>
      <c r="D720" s="43"/>
      <c r="E720" s="43"/>
      <c r="F720" s="43"/>
      <c r="G720" s="206"/>
      <c r="H720" s="244"/>
      <c r="I720" s="19">
        <v>645.27</v>
      </c>
      <c r="J720" s="19">
        <v>645.27</v>
      </c>
      <c r="K720" s="202">
        <f t="shared" si="91"/>
        <v>0</v>
      </c>
      <c r="L720" s="4"/>
      <c r="M720" s="48"/>
      <c r="N720" s="48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33" x14ac:dyDescent="0.25">
      <c r="A721" s="31" t="s">
        <v>1232</v>
      </c>
      <c r="B721" s="4"/>
      <c r="C721" s="180" t="s">
        <v>1123</v>
      </c>
      <c r="D721" s="43"/>
      <c r="E721" s="43"/>
      <c r="F721" s="43"/>
      <c r="G721" s="206"/>
      <c r="H721" s="244"/>
      <c r="I721" s="19">
        <v>501.476</v>
      </c>
      <c r="J721" s="19">
        <v>501.476</v>
      </c>
      <c r="K721" s="202">
        <f t="shared" si="91"/>
        <v>0</v>
      </c>
      <c r="L721" s="4"/>
      <c r="M721" s="48"/>
      <c r="N721" s="48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x14ac:dyDescent="0.25">
      <c r="A722" s="44" t="s">
        <v>1233</v>
      </c>
      <c r="B722" s="4"/>
      <c r="C722" s="182" t="s">
        <v>1111</v>
      </c>
      <c r="D722" s="43"/>
      <c r="E722" s="43"/>
      <c r="F722" s="43"/>
      <c r="G722" s="206"/>
      <c r="H722" s="244"/>
      <c r="I722" s="212">
        <f>I723+I724</f>
        <v>328.697</v>
      </c>
      <c r="J722" s="212">
        <f>J723+J724</f>
        <v>328.697</v>
      </c>
      <c r="K722" s="202">
        <f t="shared" si="91"/>
        <v>0</v>
      </c>
      <c r="L722" s="4"/>
      <c r="M722" s="48"/>
      <c r="N722" s="48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33" x14ac:dyDescent="0.25">
      <c r="A723" s="31" t="s">
        <v>1234</v>
      </c>
      <c r="B723" s="4"/>
      <c r="C723" s="180" t="s">
        <v>1124</v>
      </c>
      <c r="D723" s="43"/>
      <c r="E723" s="43"/>
      <c r="F723" s="43"/>
      <c r="G723" s="206"/>
      <c r="H723" s="244"/>
      <c r="I723" s="19">
        <v>186.35</v>
      </c>
      <c r="J723" s="19">
        <v>186.35</v>
      </c>
      <c r="K723" s="202">
        <f t="shared" si="91"/>
        <v>0</v>
      </c>
      <c r="L723" s="4"/>
      <c r="M723" s="48"/>
      <c r="N723" s="48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33" x14ac:dyDescent="0.25">
      <c r="A724" s="31" t="s">
        <v>1235</v>
      </c>
      <c r="B724" s="4"/>
      <c r="C724" s="180" t="s">
        <v>1113</v>
      </c>
      <c r="D724" s="43"/>
      <c r="E724" s="43"/>
      <c r="F724" s="43"/>
      <c r="G724" s="206"/>
      <c r="H724" s="244"/>
      <c r="I724" s="19">
        <v>142.34700000000001</v>
      </c>
      <c r="J724" s="19">
        <v>142.34700000000001</v>
      </c>
      <c r="K724" s="202">
        <f t="shared" si="91"/>
        <v>0</v>
      </c>
      <c r="L724" s="4"/>
      <c r="M724" s="48"/>
      <c r="N724" s="48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x14ac:dyDescent="0.25">
      <c r="A725" s="44" t="s">
        <v>1236</v>
      </c>
      <c r="B725" s="4"/>
      <c r="C725" s="182" t="s">
        <v>1125</v>
      </c>
      <c r="D725" s="43"/>
      <c r="E725" s="43"/>
      <c r="F725" s="43"/>
      <c r="G725" s="206"/>
      <c r="H725" s="244"/>
      <c r="I725" s="212">
        <f>I726+I727</f>
        <v>2753.2860000000001</v>
      </c>
      <c r="J725" s="212">
        <f>J726+J727</f>
        <v>2753.2860000000001</v>
      </c>
      <c r="K725" s="202">
        <f t="shared" si="91"/>
        <v>0</v>
      </c>
      <c r="L725" s="4"/>
      <c r="M725" s="48"/>
      <c r="N725" s="48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33" x14ac:dyDescent="0.25">
      <c r="A726" s="31" t="s">
        <v>1237</v>
      </c>
      <c r="B726" s="4"/>
      <c r="C726" s="180" t="s">
        <v>1126</v>
      </c>
      <c r="D726" s="43"/>
      <c r="E726" s="43"/>
      <c r="F726" s="43"/>
      <c r="G726" s="206"/>
      <c r="H726" s="244"/>
      <c r="I726" s="19">
        <v>1523.2</v>
      </c>
      <c r="J726" s="19">
        <v>1523.2</v>
      </c>
      <c r="K726" s="202">
        <f t="shared" si="91"/>
        <v>0</v>
      </c>
      <c r="L726" s="4"/>
      <c r="M726" s="48"/>
      <c r="N726" s="48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33" x14ac:dyDescent="0.25">
      <c r="A727" s="31" t="s">
        <v>1238</v>
      </c>
      <c r="B727" s="4"/>
      <c r="C727" s="13" t="s">
        <v>1127</v>
      </c>
      <c r="D727" s="43"/>
      <c r="E727" s="43"/>
      <c r="F727" s="43"/>
      <c r="G727" s="206"/>
      <c r="H727" s="244"/>
      <c r="I727" s="19">
        <v>1230.086</v>
      </c>
      <c r="J727" s="19">
        <v>1230.086</v>
      </c>
      <c r="K727" s="202">
        <f t="shared" si="91"/>
        <v>0</v>
      </c>
      <c r="L727" s="4"/>
      <c r="M727" s="48"/>
      <c r="N727" s="48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x14ac:dyDescent="0.25">
      <c r="A728" s="44" t="s">
        <v>1239</v>
      </c>
      <c r="B728" s="4"/>
      <c r="C728" s="182" t="s">
        <v>1128</v>
      </c>
      <c r="D728" s="43"/>
      <c r="E728" s="43"/>
      <c r="F728" s="43"/>
      <c r="G728" s="206"/>
      <c r="H728" s="244"/>
      <c r="I728" s="49">
        <f>I729+I730</f>
        <v>1095.412</v>
      </c>
      <c r="J728" s="49">
        <f>J729+J730</f>
        <v>1095.412</v>
      </c>
      <c r="K728" s="202">
        <f t="shared" si="91"/>
        <v>0</v>
      </c>
      <c r="L728" s="4"/>
      <c r="M728" s="48"/>
      <c r="N728" s="48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33" x14ac:dyDescent="0.25">
      <c r="A729" s="31" t="s">
        <v>1240</v>
      </c>
      <c r="B729" s="4"/>
      <c r="C729" s="180" t="s">
        <v>1129</v>
      </c>
      <c r="D729" s="43"/>
      <c r="E729" s="43"/>
      <c r="F729" s="43"/>
      <c r="G729" s="206"/>
      <c r="H729" s="244"/>
      <c r="I729" s="19">
        <v>616.375</v>
      </c>
      <c r="J729" s="19">
        <v>616.375</v>
      </c>
      <c r="K729" s="202">
        <f t="shared" si="91"/>
        <v>0</v>
      </c>
      <c r="L729" s="4"/>
      <c r="M729" s="48"/>
      <c r="N729" s="48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33" x14ac:dyDescent="0.25">
      <c r="A730" s="31" t="s">
        <v>1241</v>
      </c>
      <c r="B730" s="4"/>
      <c r="C730" s="180" t="s">
        <v>1130</v>
      </c>
      <c r="D730" s="43"/>
      <c r="E730" s="43"/>
      <c r="F730" s="43"/>
      <c r="G730" s="206"/>
      <c r="H730" s="244"/>
      <c r="I730" s="19">
        <v>479.03699999999998</v>
      </c>
      <c r="J730" s="19">
        <v>479.03699999999998</v>
      </c>
      <c r="K730" s="202">
        <f t="shared" si="91"/>
        <v>0</v>
      </c>
      <c r="L730" s="4"/>
      <c r="M730" s="48"/>
      <c r="N730" s="48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x14ac:dyDescent="0.25">
      <c r="A731" s="44" t="s">
        <v>1242</v>
      </c>
      <c r="B731" s="4"/>
      <c r="C731" s="182" t="s">
        <v>1131</v>
      </c>
      <c r="D731" s="43"/>
      <c r="E731" s="43"/>
      <c r="F731" s="43"/>
      <c r="G731" s="206"/>
      <c r="H731" s="244"/>
      <c r="I731" s="49">
        <f>I732+I733</f>
        <v>3450.4340000000002</v>
      </c>
      <c r="J731" s="49">
        <f>J732+J733</f>
        <v>3450.4340000000002</v>
      </c>
      <c r="K731" s="202">
        <f t="shared" si="91"/>
        <v>0</v>
      </c>
      <c r="L731" s="4"/>
      <c r="M731" s="48"/>
      <c r="N731" s="48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33" x14ac:dyDescent="0.25">
      <c r="A732" s="31" t="s">
        <v>1243</v>
      </c>
      <c r="B732" s="4"/>
      <c r="C732" s="180" t="s">
        <v>1132</v>
      </c>
      <c r="D732" s="43"/>
      <c r="E732" s="43"/>
      <c r="F732" s="43"/>
      <c r="G732" s="206"/>
      <c r="H732" s="244"/>
      <c r="I732" s="19">
        <v>1969.7</v>
      </c>
      <c r="J732" s="19">
        <v>1969.7</v>
      </c>
      <c r="K732" s="202">
        <f t="shared" si="91"/>
        <v>0</v>
      </c>
      <c r="L732" s="4"/>
      <c r="M732" s="48"/>
      <c r="N732" s="48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33" x14ac:dyDescent="0.25">
      <c r="A733" s="31" t="s">
        <v>1244</v>
      </c>
      <c r="B733" s="4"/>
      <c r="C733" s="180" t="s">
        <v>1133</v>
      </c>
      <c r="D733" s="43"/>
      <c r="E733" s="43"/>
      <c r="F733" s="43"/>
      <c r="G733" s="206"/>
      <c r="H733" s="244"/>
      <c r="I733" s="19">
        <v>1480.7339999999999</v>
      </c>
      <c r="J733" s="19">
        <v>1480.7339999999999</v>
      </c>
      <c r="K733" s="202">
        <f t="shared" si="91"/>
        <v>0</v>
      </c>
      <c r="L733" s="4"/>
      <c r="M733" s="48"/>
      <c r="N733" s="48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x14ac:dyDescent="0.25">
      <c r="A734" s="44" t="s">
        <v>1245</v>
      </c>
      <c r="B734" s="4"/>
      <c r="C734" s="182" t="s">
        <v>1134</v>
      </c>
      <c r="D734" s="43"/>
      <c r="E734" s="43"/>
      <c r="F734" s="43"/>
      <c r="G734" s="206"/>
      <c r="H734" s="244"/>
      <c r="I734" s="49">
        <f>I735+I736</f>
        <v>2140.931</v>
      </c>
      <c r="J734" s="49">
        <f>J735+J736</f>
        <v>2140.931</v>
      </c>
      <c r="K734" s="202">
        <f t="shared" si="91"/>
        <v>0</v>
      </c>
      <c r="L734" s="4"/>
      <c r="M734" s="48"/>
      <c r="N734" s="48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33" x14ac:dyDescent="0.25">
      <c r="A735" s="31" t="s">
        <v>1246</v>
      </c>
      <c r="B735" s="4"/>
      <c r="C735" s="180" t="s">
        <v>1135</v>
      </c>
      <c r="D735" s="43"/>
      <c r="E735" s="43"/>
      <c r="F735" s="43"/>
      <c r="G735" s="206"/>
      <c r="H735" s="244"/>
      <c r="I735" s="19">
        <v>1200</v>
      </c>
      <c r="J735" s="19">
        <v>1200</v>
      </c>
      <c r="K735" s="202">
        <f t="shared" si="91"/>
        <v>0</v>
      </c>
      <c r="L735" s="4"/>
      <c r="M735" s="48"/>
      <c r="N735" s="48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33" x14ac:dyDescent="0.25">
      <c r="A736" s="31" t="s">
        <v>1247</v>
      </c>
      <c r="B736" s="4"/>
      <c r="C736" s="180" t="s">
        <v>1136</v>
      </c>
      <c r="D736" s="43"/>
      <c r="E736" s="43"/>
      <c r="F736" s="43"/>
      <c r="G736" s="206"/>
      <c r="H736" s="244"/>
      <c r="I736" s="19">
        <v>940.93100000000004</v>
      </c>
      <c r="J736" s="19">
        <v>940.93100000000004</v>
      </c>
      <c r="K736" s="202">
        <f t="shared" ref="K736:K799" si="94">J736-I736</f>
        <v>0</v>
      </c>
      <c r="L736" s="4"/>
      <c r="M736" s="48"/>
      <c r="N736" s="48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75" x14ac:dyDescent="0.3">
      <c r="A737" s="184" t="s">
        <v>1248</v>
      </c>
      <c r="B737" s="4"/>
      <c r="C737" s="208" t="s">
        <v>1137</v>
      </c>
      <c r="D737" s="43"/>
      <c r="E737" s="43"/>
      <c r="F737" s="43"/>
      <c r="G737" s="206"/>
      <c r="H737" s="244"/>
      <c r="I737" s="64">
        <f>I738+I741+I744+I747</f>
        <v>13722.669</v>
      </c>
      <c r="J737" s="64">
        <f>J738+J741+J744+J747</f>
        <v>13722.669</v>
      </c>
      <c r="K737" s="202">
        <f t="shared" si="94"/>
        <v>0</v>
      </c>
      <c r="L737" s="4"/>
      <c r="M737" s="48"/>
      <c r="N737" s="48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33" x14ac:dyDescent="0.25">
      <c r="A738" s="44" t="s">
        <v>1249</v>
      </c>
      <c r="B738" s="4"/>
      <c r="C738" s="182" t="s">
        <v>1138</v>
      </c>
      <c r="D738" s="43"/>
      <c r="E738" s="43"/>
      <c r="F738" s="43"/>
      <c r="G738" s="206"/>
      <c r="H738" s="244"/>
      <c r="I738" s="49">
        <f>I739+I740</f>
        <v>8298.6319999999996</v>
      </c>
      <c r="J738" s="49">
        <f>J739+J740</f>
        <v>8298.6319999999996</v>
      </c>
      <c r="K738" s="202">
        <f t="shared" si="94"/>
        <v>0</v>
      </c>
      <c r="L738" s="4"/>
      <c r="M738" s="48"/>
      <c r="N738" s="48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33" x14ac:dyDescent="0.25">
      <c r="A739" s="31" t="s">
        <v>1250</v>
      </c>
      <c r="B739" s="4"/>
      <c r="C739" s="180" t="s">
        <v>1139</v>
      </c>
      <c r="D739" s="43"/>
      <c r="E739" s="43"/>
      <c r="F739" s="43"/>
      <c r="G739" s="206"/>
      <c r="H739" s="244"/>
      <c r="I739" s="19">
        <v>4502.4629999999997</v>
      </c>
      <c r="J739" s="19">
        <v>4502.4629999999997</v>
      </c>
      <c r="K739" s="202">
        <f t="shared" si="94"/>
        <v>0</v>
      </c>
      <c r="L739" s="4"/>
      <c r="M739" s="48"/>
      <c r="N739" s="48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49.5" x14ac:dyDescent="0.25">
      <c r="A740" s="31" t="s">
        <v>1251</v>
      </c>
      <c r="B740" s="4"/>
      <c r="C740" s="13" t="s">
        <v>1140</v>
      </c>
      <c r="D740" s="43"/>
      <c r="E740" s="43"/>
      <c r="F740" s="43"/>
      <c r="G740" s="206"/>
      <c r="H740" s="244"/>
      <c r="I740" s="19">
        <v>3796.1689999999999</v>
      </c>
      <c r="J740" s="19">
        <v>3796.1689999999999</v>
      </c>
      <c r="K740" s="202">
        <f t="shared" si="94"/>
        <v>0</v>
      </c>
      <c r="L740" s="4"/>
      <c r="M740" s="48"/>
      <c r="N740" s="48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x14ac:dyDescent="0.25">
      <c r="A741" s="44" t="s">
        <v>1252</v>
      </c>
      <c r="B741" s="4"/>
      <c r="C741" s="182" t="s">
        <v>1141</v>
      </c>
      <c r="D741" s="43"/>
      <c r="E741" s="43"/>
      <c r="F741" s="43"/>
      <c r="G741" s="206"/>
      <c r="H741" s="244"/>
      <c r="I741" s="49">
        <f>I742+I743</f>
        <v>2061.569</v>
      </c>
      <c r="J741" s="49">
        <f>J742+J743</f>
        <v>2061.569</v>
      </c>
      <c r="K741" s="202">
        <f t="shared" si="94"/>
        <v>0</v>
      </c>
      <c r="L741" s="4"/>
      <c r="M741" s="48"/>
      <c r="N741" s="48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33" x14ac:dyDescent="0.25">
      <c r="A742" s="31" t="s">
        <v>1253</v>
      </c>
      <c r="B742" s="4"/>
      <c r="C742" s="180" t="s">
        <v>1142</v>
      </c>
      <c r="D742" s="43"/>
      <c r="E742" s="43"/>
      <c r="F742" s="43"/>
      <c r="G742" s="206"/>
      <c r="H742" s="244"/>
      <c r="I742" s="19">
        <v>1162.913</v>
      </c>
      <c r="J742" s="19">
        <v>1162.913</v>
      </c>
      <c r="K742" s="202">
        <f t="shared" si="94"/>
        <v>0</v>
      </c>
      <c r="L742" s="4"/>
      <c r="M742" s="48"/>
      <c r="N742" s="48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33" x14ac:dyDescent="0.25">
      <c r="A743" s="31" t="s">
        <v>1254</v>
      </c>
      <c r="B743" s="4"/>
      <c r="C743" s="180" t="s">
        <v>1143</v>
      </c>
      <c r="D743" s="43"/>
      <c r="E743" s="43"/>
      <c r="F743" s="43"/>
      <c r="G743" s="206"/>
      <c r="H743" s="244"/>
      <c r="I743" s="19">
        <v>898.65599999999995</v>
      </c>
      <c r="J743" s="19">
        <v>898.65599999999995</v>
      </c>
      <c r="K743" s="202">
        <f t="shared" si="94"/>
        <v>0</v>
      </c>
      <c r="L743" s="4"/>
      <c r="M743" s="48"/>
      <c r="N743" s="48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x14ac:dyDescent="0.25">
      <c r="A744" s="44" t="s">
        <v>1255</v>
      </c>
      <c r="B744" s="4"/>
      <c r="C744" s="182" t="s">
        <v>1144</v>
      </c>
      <c r="D744" s="43"/>
      <c r="E744" s="43"/>
      <c r="F744" s="43"/>
      <c r="G744" s="206"/>
      <c r="H744" s="244"/>
      <c r="I744" s="49">
        <f>I745+I746</f>
        <v>2380.5479999999998</v>
      </c>
      <c r="J744" s="49">
        <f>J745+J746</f>
        <v>2380.5479999999998</v>
      </c>
      <c r="K744" s="202">
        <f t="shared" si="94"/>
        <v>0</v>
      </c>
      <c r="L744" s="4"/>
      <c r="M744" s="48"/>
      <c r="N744" s="48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33" x14ac:dyDescent="0.25">
      <c r="A745" s="31" t="s">
        <v>1256</v>
      </c>
      <c r="B745" s="4"/>
      <c r="C745" s="180" t="s">
        <v>1145</v>
      </c>
      <c r="D745" s="43"/>
      <c r="E745" s="43"/>
      <c r="F745" s="43"/>
      <c r="G745" s="206"/>
      <c r="H745" s="244"/>
      <c r="I745" s="19">
        <v>1283.259</v>
      </c>
      <c r="J745" s="19">
        <v>1283.259</v>
      </c>
      <c r="K745" s="202">
        <f t="shared" si="94"/>
        <v>0</v>
      </c>
      <c r="L745" s="4"/>
      <c r="M745" s="48"/>
      <c r="N745" s="48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33" x14ac:dyDescent="0.25">
      <c r="A746" s="31" t="s">
        <v>1257</v>
      </c>
      <c r="B746" s="4"/>
      <c r="C746" s="180" t="s">
        <v>1146</v>
      </c>
      <c r="D746" s="43"/>
      <c r="E746" s="43"/>
      <c r="F746" s="43"/>
      <c r="G746" s="206"/>
      <c r="H746" s="244"/>
      <c r="I746" s="19">
        <v>1097.289</v>
      </c>
      <c r="J746" s="19">
        <v>1097.289</v>
      </c>
      <c r="K746" s="202">
        <f t="shared" si="94"/>
        <v>0</v>
      </c>
      <c r="L746" s="4"/>
      <c r="M746" s="48"/>
      <c r="N746" s="48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x14ac:dyDescent="0.25">
      <c r="A747" s="44" t="s">
        <v>1258</v>
      </c>
      <c r="B747" s="4"/>
      <c r="C747" s="182" t="s">
        <v>1147</v>
      </c>
      <c r="D747" s="43"/>
      <c r="E747" s="43"/>
      <c r="F747" s="43"/>
      <c r="G747" s="206"/>
      <c r="H747" s="244"/>
      <c r="I747" s="49">
        <f>I748+I749</f>
        <v>981.92000000000007</v>
      </c>
      <c r="J747" s="49">
        <f>J748+J749</f>
        <v>981.92000000000007</v>
      </c>
      <c r="K747" s="202">
        <f t="shared" si="94"/>
        <v>0</v>
      </c>
      <c r="L747" s="4"/>
      <c r="M747" s="48"/>
      <c r="N747" s="48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33" x14ac:dyDescent="0.25">
      <c r="A748" s="31" t="s">
        <v>1259</v>
      </c>
      <c r="B748" s="4"/>
      <c r="C748" s="180" t="s">
        <v>1148</v>
      </c>
      <c r="D748" s="43"/>
      <c r="E748" s="43"/>
      <c r="F748" s="43"/>
      <c r="G748" s="206"/>
      <c r="H748" s="244"/>
      <c r="I748" s="19">
        <v>593.36400000000003</v>
      </c>
      <c r="J748" s="19">
        <v>593.36400000000003</v>
      </c>
      <c r="K748" s="202">
        <f t="shared" si="94"/>
        <v>0</v>
      </c>
      <c r="L748" s="4"/>
      <c r="M748" s="48"/>
      <c r="N748" s="48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33" x14ac:dyDescent="0.25">
      <c r="A749" s="31" t="s">
        <v>1260</v>
      </c>
      <c r="B749" s="4"/>
      <c r="C749" s="180" t="s">
        <v>1149</v>
      </c>
      <c r="D749" s="43"/>
      <c r="E749" s="43"/>
      <c r="F749" s="43"/>
      <c r="G749" s="206"/>
      <c r="H749" s="244"/>
      <c r="I749" s="19">
        <v>388.55599999999998</v>
      </c>
      <c r="J749" s="19">
        <v>388.55599999999998</v>
      </c>
      <c r="K749" s="202">
        <f t="shared" si="94"/>
        <v>0</v>
      </c>
      <c r="L749" s="4"/>
      <c r="M749" s="48"/>
      <c r="N749" s="48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64.5" customHeight="1" x14ac:dyDescent="0.25">
      <c r="A750" s="184" t="s">
        <v>1261</v>
      </c>
      <c r="B750" s="4"/>
      <c r="C750" s="213" t="s">
        <v>1150</v>
      </c>
      <c r="D750" s="43"/>
      <c r="E750" s="43"/>
      <c r="F750" s="43"/>
      <c r="G750" s="206"/>
      <c r="H750" s="244"/>
      <c r="I750" s="64">
        <f>I751+I754+I757+I760+I763+I766+I769+I772+I775+I778+I781+I784+I787+I790+I793</f>
        <v>86839.244999999995</v>
      </c>
      <c r="J750" s="64">
        <f>J751+J754+J757+J760+J763+J766+J769+J772+J775+J778+J781+J784+J787+J790+J793</f>
        <v>86839.244999999995</v>
      </c>
      <c r="K750" s="202">
        <f t="shared" si="94"/>
        <v>0</v>
      </c>
      <c r="L750" s="4"/>
      <c r="M750" s="48"/>
      <c r="N750" s="48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x14ac:dyDescent="0.25">
      <c r="A751" s="44" t="s">
        <v>1262</v>
      </c>
      <c r="B751" s="4"/>
      <c r="C751" s="181" t="s">
        <v>1151</v>
      </c>
      <c r="D751" s="43"/>
      <c r="E751" s="43"/>
      <c r="F751" s="43"/>
      <c r="G751" s="206"/>
      <c r="H751" s="244"/>
      <c r="I751" s="49">
        <f>I752+I753</f>
        <v>2295.9719999999998</v>
      </c>
      <c r="J751" s="49">
        <f>J752+J753</f>
        <v>2295.9719999999998</v>
      </c>
      <c r="K751" s="202">
        <f t="shared" si="94"/>
        <v>0</v>
      </c>
      <c r="L751" s="4"/>
      <c r="M751" s="48"/>
      <c r="N751" s="48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33" x14ac:dyDescent="0.25">
      <c r="A752" s="31" t="s">
        <v>1263</v>
      </c>
      <c r="B752" s="4"/>
      <c r="C752" s="13" t="s">
        <v>1152</v>
      </c>
      <c r="D752" s="43"/>
      <c r="E752" s="43"/>
      <c r="F752" s="43"/>
      <c r="G752" s="206"/>
      <c r="H752" s="244"/>
      <c r="I752" s="19">
        <v>1242.979</v>
      </c>
      <c r="J752" s="19">
        <v>1242.979</v>
      </c>
      <c r="K752" s="202">
        <f t="shared" si="94"/>
        <v>0</v>
      </c>
      <c r="L752" s="4"/>
      <c r="M752" s="48"/>
      <c r="N752" s="48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33" x14ac:dyDescent="0.25">
      <c r="A753" s="31" t="s">
        <v>1264</v>
      </c>
      <c r="B753" s="4"/>
      <c r="C753" s="13" t="s">
        <v>1153</v>
      </c>
      <c r="D753" s="43"/>
      <c r="E753" s="43"/>
      <c r="F753" s="43"/>
      <c r="G753" s="206"/>
      <c r="H753" s="244"/>
      <c r="I753" s="19">
        <v>1052.9929999999999</v>
      </c>
      <c r="J753" s="19">
        <v>1052.9929999999999</v>
      </c>
      <c r="K753" s="202">
        <f t="shared" si="94"/>
        <v>0</v>
      </c>
      <c r="L753" s="4"/>
      <c r="M753" s="48"/>
      <c r="N753" s="48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x14ac:dyDescent="0.25">
      <c r="A754" s="44" t="s">
        <v>1265</v>
      </c>
      <c r="B754" s="4"/>
      <c r="C754" s="181" t="s">
        <v>1154</v>
      </c>
      <c r="D754" s="43"/>
      <c r="E754" s="43"/>
      <c r="F754" s="43"/>
      <c r="G754" s="206"/>
      <c r="H754" s="244"/>
      <c r="I754" s="49">
        <f>I755+I756</f>
        <v>1478.5</v>
      </c>
      <c r="J754" s="49">
        <f>J755+J756</f>
        <v>1478.5</v>
      </c>
      <c r="K754" s="202">
        <f t="shared" si="94"/>
        <v>0</v>
      </c>
      <c r="L754" s="4"/>
      <c r="M754" s="48"/>
      <c r="N754" s="48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33" x14ac:dyDescent="0.25">
      <c r="A755" s="31" t="s">
        <v>1266</v>
      </c>
      <c r="B755" s="4"/>
      <c r="C755" s="13" t="s">
        <v>1155</v>
      </c>
      <c r="D755" s="43"/>
      <c r="E755" s="43"/>
      <c r="F755" s="43"/>
      <c r="G755" s="206"/>
      <c r="H755" s="244"/>
      <c r="I755" s="19">
        <v>457.31</v>
      </c>
      <c r="J755" s="19">
        <v>457.31</v>
      </c>
      <c r="K755" s="202">
        <f t="shared" si="94"/>
        <v>0</v>
      </c>
      <c r="L755" s="4"/>
      <c r="M755" s="48"/>
      <c r="N755" s="48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33" x14ac:dyDescent="0.25">
      <c r="A756" s="31" t="s">
        <v>1267</v>
      </c>
      <c r="B756" s="4"/>
      <c r="C756" s="180" t="s">
        <v>1156</v>
      </c>
      <c r="D756" s="43"/>
      <c r="E756" s="43"/>
      <c r="F756" s="43"/>
      <c r="G756" s="206"/>
      <c r="H756" s="244"/>
      <c r="I756" s="19">
        <v>1021.19</v>
      </c>
      <c r="J756" s="19">
        <v>1021.19</v>
      </c>
      <c r="K756" s="202">
        <f t="shared" si="94"/>
        <v>0</v>
      </c>
      <c r="L756" s="4"/>
      <c r="M756" s="48"/>
      <c r="N756" s="48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33" x14ac:dyDescent="0.25">
      <c r="A757" s="44" t="s">
        <v>1268</v>
      </c>
      <c r="B757" s="4"/>
      <c r="C757" s="182" t="s">
        <v>1157</v>
      </c>
      <c r="D757" s="43"/>
      <c r="E757" s="43"/>
      <c r="F757" s="43"/>
      <c r="G757" s="206"/>
      <c r="H757" s="244"/>
      <c r="I757" s="49">
        <f>I758+I759</f>
        <v>3068.473</v>
      </c>
      <c r="J757" s="49">
        <f>J758+J759</f>
        <v>3068.473</v>
      </c>
      <c r="K757" s="202">
        <f t="shared" si="94"/>
        <v>0</v>
      </c>
      <c r="L757" s="4"/>
      <c r="M757" s="48"/>
      <c r="N757" s="48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33" x14ac:dyDescent="0.25">
      <c r="A758" s="31" t="s">
        <v>1269</v>
      </c>
      <c r="B758" s="4"/>
      <c r="C758" s="13" t="s">
        <v>1158</v>
      </c>
      <c r="D758" s="43"/>
      <c r="E758" s="43"/>
      <c r="F758" s="43"/>
      <c r="G758" s="206"/>
      <c r="H758" s="244"/>
      <c r="I758" s="19">
        <v>879.10900000000004</v>
      </c>
      <c r="J758" s="19">
        <v>879.10900000000004</v>
      </c>
      <c r="K758" s="202">
        <f t="shared" si="94"/>
        <v>0</v>
      </c>
      <c r="L758" s="4"/>
      <c r="M758" s="48"/>
      <c r="N758" s="48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33" x14ac:dyDescent="0.25">
      <c r="A759" s="31" t="s">
        <v>1270</v>
      </c>
      <c r="B759" s="4"/>
      <c r="C759" s="13" t="s">
        <v>1159</v>
      </c>
      <c r="D759" s="43"/>
      <c r="E759" s="43"/>
      <c r="F759" s="43"/>
      <c r="G759" s="206"/>
      <c r="H759" s="244"/>
      <c r="I759" s="19">
        <v>2189.364</v>
      </c>
      <c r="J759" s="19">
        <v>2189.364</v>
      </c>
      <c r="K759" s="202">
        <f t="shared" si="94"/>
        <v>0</v>
      </c>
      <c r="L759" s="4"/>
      <c r="M759" s="48"/>
      <c r="N759" s="48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33" x14ac:dyDescent="0.25">
      <c r="A760" s="44" t="s">
        <v>1271</v>
      </c>
      <c r="B760" s="4"/>
      <c r="C760" s="182" t="s">
        <v>1160</v>
      </c>
      <c r="D760" s="43"/>
      <c r="E760" s="43"/>
      <c r="F760" s="43"/>
      <c r="G760" s="206"/>
      <c r="H760" s="244"/>
      <c r="I760" s="49">
        <f>I761+I762</f>
        <v>2873.4009999999998</v>
      </c>
      <c r="J760" s="49">
        <f>J761+J762</f>
        <v>2873.4009999999998</v>
      </c>
      <c r="K760" s="202">
        <f t="shared" si="94"/>
        <v>0</v>
      </c>
      <c r="L760" s="4"/>
      <c r="M760" s="48"/>
      <c r="N760" s="48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33" x14ac:dyDescent="0.25">
      <c r="A761" s="31" t="s">
        <v>1272</v>
      </c>
      <c r="B761" s="4"/>
      <c r="C761" s="13" t="s">
        <v>1161</v>
      </c>
      <c r="D761" s="43"/>
      <c r="E761" s="43"/>
      <c r="F761" s="43"/>
      <c r="G761" s="206"/>
      <c r="H761" s="244"/>
      <c r="I761" s="19">
        <v>1288.1279999999999</v>
      </c>
      <c r="J761" s="19">
        <v>1288.1279999999999</v>
      </c>
      <c r="K761" s="202">
        <f t="shared" si="94"/>
        <v>0</v>
      </c>
      <c r="L761" s="4"/>
      <c r="M761" s="48"/>
      <c r="N761" s="48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33" x14ac:dyDescent="0.25">
      <c r="A762" s="31" t="s">
        <v>1273</v>
      </c>
      <c r="B762" s="4"/>
      <c r="C762" s="13" t="s">
        <v>1162</v>
      </c>
      <c r="D762" s="43"/>
      <c r="E762" s="43"/>
      <c r="F762" s="43"/>
      <c r="G762" s="206"/>
      <c r="H762" s="244"/>
      <c r="I762" s="19">
        <v>1585.2729999999999</v>
      </c>
      <c r="J762" s="19">
        <v>1585.2729999999999</v>
      </c>
      <c r="K762" s="202">
        <f t="shared" si="94"/>
        <v>0</v>
      </c>
      <c r="L762" s="4"/>
      <c r="M762" s="48"/>
      <c r="N762" s="48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33" x14ac:dyDescent="0.25">
      <c r="A763" s="44" t="s">
        <v>1274</v>
      </c>
      <c r="B763" s="4"/>
      <c r="C763" s="182" t="s">
        <v>1163</v>
      </c>
      <c r="D763" s="43"/>
      <c r="E763" s="43"/>
      <c r="F763" s="43"/>
      <c r="G763" s="206"/>
      <c r="H763" s="244"/>
      <c r="I763" s="49">
        <f>I764+I765</f>
        <v>10428.847</v>
      </c>
      <c r="J763" s="49">
        <f>J764+J765</f>
        <v>10428.847</v>
      </c>
      <c r="K763" s="202">
        <f t="shared" si="94"/>
        <v>0</v>
      </c>
      <c r="L763" s="4"/>
      <c r="M763" s="48"/>
      <c r="N763" s="48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33" x14ac:dyDescent="0.25">
      <c r="A764" s="31" t="s">
        <v>1275</v>
      </c>
      <c r="B764" s="4"/>
      <c r="C764" s="13" t="s">
        <v>1164</v>
      </c>
      <c r="D764" s="43"/>
      <c r="E764" s="43"/>
      <c r="F764" s="43"/>
      <c r="G764" s="206"/>
      <c r="H764" s="244"/>
      <c r="I764" s="19">
        <v>1794.5719999999999</v>
      </c>
      <c r="J764" s="19">
        <v>1794.5719999999999</v>
      </c>
      <c r="K764" s="202">
        <f t="shared" si="94"/>
        <v>0</v>
      </c>
      <c r="L764" s="4"/>
      <c r="M764" s="48"/>
      <c r="N764" s="48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33" x14ac:dyDescent="0.25">
      <c r="A765" s="31" t="s">
        <v>1276</v>
      </c>
      <c r="B765" s="4"/>
      <c r="C765" s="13" t="s">
        <v>1165</v>
      </c>
      <c r="D765" s="43"/>
      <c r="E765" s="43"/>
      <c r="F765" s="43"/>
      <c r="G765" s="206"/>
      <c r="H765" s="244"/>
      <c r="I765" s="19">
        <v>8634.2749999999996</v>
      </c>
      <c r="J765" s="19">
        <v>8634.2749999999996</v>
      </c>
      <c r="K765" s="202">
        <f t="shared" si="94"/>
        <v>0</v>
      </c>
      <c r="L765" s="4"/>
      <c r="M765" s="48"/>
      <c r="N765" s="48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33" x14ac:dyDescent="0.25">
      <c r="A766" s="44" t="s">
        <v>1277</v>
      </c>
      <c r="B766" s="4"/>
      <c r="C766" s="181" t="s">
        <v>1166</v>
      </c>
      <c r="D766" s="43"/>
      <c r="E766" s="43"/>
      <c r="F766" s="43"/>
      <c r="G766" s="206"/>
      <c r="H766" s="244"/>
      <c r="I766" s="49">
        <f>I767+I768</f>
        <v>7089.1839999999993</v>
      </c>
      <c r="J766" s="49">
        <f>J767+J768</f>
        <v>7089.1839999999993</v>
      </c>
      <c r="K766" s="202">
        <f t="shared" si="94"/>
        <v>0</v>
      </c>
      <c r="L766" s="4"/>
      <c r="M766" s="48"/>
      <c r="N766" s="48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33" x14ac:dyDescent="0.25">
      <c r="A767" s="31" t="s">
        <v>1278</v>
      </c>
      <c r="B767" s="4"/>
      <c r="C767" s="13" t="s">
        <v>1167</v>
      </c>
      <c r="D767" s="43"/>
      <c r="E767" s="43"/>
      <c r="F767" s="43"/>
      <c r="G767" s="206"/>
      <c r="H767" s="244"/>
      <c r="I767" s="19">
        <v>1631.694</v>
      </c>
      <c r="J767" s="19">
        <v>1631.694</v>
      </c>
      <c r="K767" s="202">
        <f t="shared" si="94"/>
        <v>0</v>
      </c>
      <c r="L767" s="4"/>
      <c r="M767" s="48"/>
      <c r="N767" s="48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33" x14ac:dyDescent="0.25">
      <c r="A768" s="31" t="s">
        <v>1279</v>
      </c>
      <c r="B768" s="4"/>
      <c r="C768" s="180" t="s">
        <v>1168</v>
      </c>
      <c r="D768" s="43"/>
      <c r="E768" s="43"/>
      <c r="F768" s="43"/>
      <c r="G768" s="206"/>
      <c r="H768" s="244"/>
      <c r="I768" s="19">
        <v>5457.49</v>
      </c>
      <c r="J768" s="19">
        <v>5457.49</v>
      </c>
      <c r="K768" s="202">
        <f t="shared" si="94"/>
        <v>0</v>
      </c>
      <c r="L768" s="4"/>
      <c r="M768" s="48"/>
      <c r="N768" s="48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33" x14ac:dyDescent="0.25">
      <c r="A769" s="44" t="s">
        <v>1280</v>
      </c>
      <c r="B769" s="4"/>
      <c r="C769" s="182" t="s">
        <v>1169</v>
      </c>
      <c r="D769" s="43"/>
      <c r="E769" s="43"/>
      <c r="F769" s="43"/>
      <c r="G769" s="206"/>
      <c r="H769" s="244"/>
      <c r="I769" s="49">
        <f>I770+I771</f>
        <v>5387.5740000000005</v>
      </c>
      <c r="J769" s="49">
        <f>J770+J771</f>
        <v>5387.5740000000005</v>
      </c>
      <c r="K769" s="202">
        <f t="shared" si="94"/>
        <v>0</v>
      </c>
      <c r="L769" s="4"/>
      <c r="M769" s="48"/>
      <c r="N769" s="48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33" x14ac:dyDescent="0.25">
      <c r="A770" s="31" t="s">
        <v>1281</v>
      </c>
      <c r="B770" s="4"/>
      <c r="C770" s="13" t="s">
        <v>1170</v>
      </c>
      <c r="D770" s="43"/>
      <c r="E770" s="43"/>
      <c r="F770" s="43"/>
      <c r="G770" s="206"/>
      <c r="H770" s="244"/>
      <c r="I770" s="19">
        <v>1212.7249999999999</v>
      </c>
      <c r="J770" s="19">
        <v>1212.7249999999999</v>
      </c>
      <c r="K770" s="202">
        <f t="shared" si="94"/>
        <v>0</v>
      </c>
      <c r="L770" s="4"/>
      <c r="M770" s="48"/>
      <c r="N770" s="48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33" x14ac:dyDescent="0.25">
      <c r="A771" s="31" t="s">
        <v>1282</v>
      </c>
      <c r="B771" s="4"/>
      <c r="C771" s="180" t="s">
        <v>1171</v>
      </c>
      <c r="D771" s="43"/>
      <c r="E771" s="43"/>
      <c r="F771" s="43"/>
      <c r="G771" s="206"/>
      <c r="H771" s="244"/>
      <c r="I771" s="19">
        <v>4174.8490000000002</v>
      </c>
      <c r="J771" s="19">
        <v>4174.8490000000002</v>
      </c>
      <c r="K771" s="202">
        <f t="shared" si="94"/>
        <v>0</v>
      </c>
      <c r="L771" s="4"/>
      <c r="M771" s="48"/>
      <c r="N771" s="48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33" x14ac:dyDescent="0.25">
      <c r="A772" s="44" t="s">
        <v>1283</v>
      </c>
      <c r="B772" s="4"/>
      <c r="C772" s="181" t="s">
        <v>1172</v>
      </c>
      <c r="D772" s="43"/>
      <c r="E772" s="43"/>
      <c r="F772" s="43"/>
      <c r="G772" s="206"/>
      <c r="H772" s="244"/>
      <c r="I772" s="49">
        <f>I773+I774</f>
        <v>21295.048999999999</v>
      </c>
      <c r="J772" s="49">
        <f>J773+J774</f>
        <v>21295.048999999999</v>
      </c>
      <c r="K772" s="202">
        <f t="shared" si="94"/>
        <v>0</v>
      </c>
      <c r="L772" s="4"/>
      <c r="M772" s="48"/>
      <c r="N772" s="48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33" x14ac:dyDescent="0.25">
      <c r="A773" s="31" t="s">
        <v>1284</v>
      </c>
      <c r="B773" s="4"/>
      <c r="C773" s="13" t="s">
        <v>1173</v>
      </c>
      <c r="D773" s="43"/>
      <c r="E773" s="43"/>
      <c r="F773" s="43"/>
      <c r="G773" s="206"/>
      <c r="H773" s="244"/>
      <c r="I773" s="19">
        <v>11155.972</v>
      </c>
      <c r="J773" s="19">
        <v>11155.972</v>
      </c>
      <c r="K773" s="202">
        <f t="shared" si="94"/>
        <v>0</v>
      </c>
      <c r="L773" s="4"/>
      <c r="M773" s="48"/>
      <c r="N773" s="48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33" x14ac:dyDescent="0.25">
      <c r="A774" s="31" t="s">
        <v>1285</v>
      </c>
      <c r="B774" s="4"/>
      <c r="C774" s="13" t="s">
        <v>1174</v>
      </c>
      <c r="D774" s="43"/>
      <c r="E774" s="43"/>
      <c r="F774" s="43"/>
      <c r="G774" s="206"/>
      <c r="H774" s="244"/>
      <c r="I774" s="19">
        <v>10139.076999999999</v>
      </c>
      <c r="J774" s="19">
        <v>10139.076999999999</v>
      </c>
      <c r="K774" s="202">
        <f t="shared" si="94"/>
        <v>0</v>
      </c>
      <c r="L774" s="4"/>
      <c r="M774" s="48"/>
      <c r="N774" s="48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33" x14ac:dyDescent="0.25">
      <c r="A775" s="44" t="s">
        <v>1286</v>
      </c>
      <c r="B775" s="4"/>
      <c r="C775" s="181" t="s">
        <v>1175</v>
      </c>
      <c r="D775" s="43"/>
      <c r="E775" s="43"/>
      <c r="F775" s="43"/>
      <c r="G775" s="206"/>
      <c r="H775" s="244"/>
      <c r="I775" s="49">
        <f>I776+I777</f>
        <v>1565.046</v>
      </c>
      <c r="J775" s="49">
        <f>J776+J777</f>
        <v>1565.046</v>
      </c>
      <c r="K775" s="202">
        <f t="shared" si="94"/>
        <v>0</v>
      </c>
      <c r="L775" s="4"/>
      <c r="M775" s="48"/>
      <c r="N775" s="48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33" x14ac:dyDescent="0.25">
      <c r="A776" s="31" t="s">
        <v>1287</v>
      </c>
      <c r="B776" s="4"/>
      <c r="C776" s="13" t="s">
        <v>1176</v>
      </c>
      <c r="D776" s="43"/>
      <c r="E776" s="43"/>
      <c r="F776" s="43"/>
      <c r="G776" s="206"/>
      <c r="H776" s="244"/>
      <c r="I776" s="19">
        <v>441.39400000000001</v>
      </c>
      <c r="J776" s="19">
        <v>441.39400000000001</v>
      </c>
      <c r="K776" s="202">
        <f t="shared" si="94"/>
        <v>0</v>
      </c>
      <c r="L776" s="4"/>
      <c r="M776" s="48"/>
      <c r="N776" s="48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33" x14ac:dyDescent="0.25">
      <c r="A777" s="31" t="s">
        <v>1288</v>
      </c>
      <c r="B777" s="4"/>
      <c r="C777" s="180" t="s">
        <v>1177</v>
      </c>
      <c r="D777" s="43"/>
      <c r="E777" s="43"/>
      <c r="F777" s="43"/>
      <c r="G777" s="206"/>
      <c r="H777" s="244"/>
      <c r="I777" s="19">
        <v>1123.652</v>
      </c>
      <c r="J777" s="19">
        <v>1123.652</v>
      </c>
      <c r="K777" s="202">
        <f t="shared" si="94"/>
        <v>0</v>
      </c>
      <c r="L777" s="4"/>
      <c r="M777" s="48"/>
      <c r="N777" s="48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x14ac:dyDescent="0.25">
      <c r="A778" s="44" t="s">
        <v>1289</v>
      </c>
      <c r="B778" s="4"/>
      <c r="C778" s="181" t="s">
        <v>1178</v>
      </c>
      <c r="D778" s="43"/>
      <c r="E778" s="43"/>
      <c r="F778" s="43"/>
      <c r="G778" s="206"/>
      <c r="H778" s="244"/>
      <c r="I778" s="49">
        <f>I779+I780</f>
        <v>1448.2620000000002</v>
      </c>
      <c r="J778" s="49">
        <f>J779+J780</f>
        <v>1448.2620000000002</v>
      </c>
      <c r="K778" s="202">
        <f t="shared" si="94"/>
        <v>0</v>
      </c>
      <c r="L778" s="4"/>
      <c r="M778" s="48"/>
      <c r="N778" s="48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33" x14ac:dyDescent="0.25">
      <c r="A779" s="31" t="s">
        <v>1290</v>
      </c>
      <c r="B779" s="4"/>
      <c r="C779" s="13" t="s">
        <v>1179</v>
      </c>
      <c r="D779" s="43"/>
      <c r="E779" s="43"/>
      <c r="F779" s="43"/>
      <c r="G779" s="206"/>
      <c r="H779" s="244"/>
      <c r="I779" s="19">
        <v>393.37900000000002</v>
      </c>
      <c r="J779" s="19">
        <v>393.37900000000002</v>
      </c>
      <c r="K779" s="202">
        <f t="shared" si="94"/>
        <v>0</v>
      </c>
      <c r="L779" s="4"/>
      <c r="M779" s="48"/>
      <c r="N779" s="48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33" x14ac:dyDescent="0.25">
      <c r="A780" s="31" t="s">
        <v>1291</v>
      </c>
      <c r="B780" s="4"/>
      <c r="C780" s="180" t="s">
        <v>1180</v>
      </c>
      <c r="D780" s="43"/>
      <c r="E780" s="43"/>
      <c r="F780" s="43"/>
      <c r="G780" s="206"/>
      <c r="H780" s="244"/>
      <c r="I780" s="19">
        <v>1054.883</v>
      </c>
      <c r="J780" s="19">
        <v>1054.883</v>
      </c>
      <c r="K780" s="202">
        <f t="shared" si="94"/>
        <v>0</v>
      </c>
      <c r="L780" s="4"/>
      <c r="M780" s="48"/>
      <c r="N780" s="48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33" x14ac:dyDescent="0.25">
      <c r="A781" s="44" t="s">
        <v>1292</v>
      </c>
      <c r="B781" s="4"/>
      <c r="C781" s="181" t="s">
        <v>1181</v>
      </c>
      <c r="D781" s="43"/>
      <c r="E781" s="43"/>
      <c r="F781" s="43"/>
      <c r="G781" s="206"/>
      <c r="H781" s="244"/>
      <c r="I781" s="49">
        <f>I782+I783</f>
        <v>2636.4090000000001</v>
      </c>
      <c r="J781" s="49">
        <f>J782+J783</f>
        <v>2636.4090000000001</v>
      </c>
      <c r="K781" s="202">
        <f t="shared" si="94"/>
        <v>0</v>
      </c>
      <c r="L781" s="4"/>
      <c r="M781" s="48"/>
      <c r="N781" s="48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33" x14ac:dyDescent="0.25">
      <c r="A782" s="31" t="s">
        <v>1293</v>
      </c>
      <c r="B782" s="4"/>
      <c r="C782" s="13" t="s">
        <v>1182</v>
      </c>
      <c r="D782" s="43"/>
      <c r="E782" s="43"/>
      <c r="F782" s="43"/>
      <c r="G782" s="206"/>
      <c r="H782" s="244"/>
      <c r="I782" s="19">
        <v>817.73</v>
      </c>
      <c r="J782" s="19">
        <v>817.73</v>
      </c>
      <c r="K782" s="202">
        <f t="shared" si="94"/>
        <v>0</v>
      </c>
      <c r="L782" s="4"/>
      <c r="M782" s="48"/>
      <c r="N782" s="48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49.5" x14ac:dyDescent="0.25">
      <c r="A783" s="31" t="s">
        <v>1294</v>
      </c>
      <c r="B783" s="4"/>
      <c r="C783" s="13" t="s">
        <v>1183</v>
      </c>
      <c r="D783" s="43"/>
      <c r="E783" s="43"/>
      <c r="F783" s="43"/>
      <c r="G783" s="206"/>
      <c r="H783" s="244"/>
      <c r="I783" s="19">
        <v>1818.6790000000001</v>
      </c>
      <c r="J783" s="19">
        <v>1818.6790000000001</v>
      </c>
      <c r="K783" s="202">
        <f t="shared" si="94"/>
        <v>0</v>
      </c>
      <c r="L783" s="4"/>
      <c r="M783" s="48"/>
      <c r="N783" s="48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33" x14ac:dyDescent="0.25">
      <c r="A784" s="44" t="s">
        <v>1295</v>
      </c>
      <c r="B784" s="4"/>
      <c r="C784" s="182" t="s">
        <v>1184</v>
      </c>
      <c r="D784" s="43"/>
      <c r="E784" s="43"/>
      <c r="F784" s="43"/>
      <c r="G784" s="206"/>
      <c r="H784" s="244"/>
      <c r="I784" s="49">
        <f>I785+I786</f>
        <v>4339.5940000000001</v>
      </c>
      <c r="J784" s="49">
        <f>J785+J786</f>
        <v>4339.5940000000001</v>
      </c>
      <c r="K784" s="202">
        <f t="shared" si="94"/>
        <v>0</v>
      </c>
      <c r="L784" s="4"/>
      <c r="M784" s="48"/>
      <c r="N784" s="48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33" x14ac:dyDescent="0.25">
      <c r="A785" s="31" t="s">
        <v>1296</v>
      </c>
      <c r="B785" s="4"/>
      <c r="C785" s="13" t="s">
        <v>1185</v>
      </c>
      <c r="D785" s="43"/>
      <c r="E785" s="43"/>
      <c r="F785" s="43"/>
      <c r="G785" s="206"/>
      <c r="H785" s="244"/>
      <c r="I785" s="19">
        <v>1539.95</v>
      </c>
      <c r="J785" s="19">
        <v>1539.95</v>
      </c>
      <c r="K785" s="202">
        <f t="shared" si="94"/>
        <v>0</v>
      </c>
      <c r="L785" s="4"/>
      <c r="M785" s="48"/>
      <c r="N785" s="48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33" x14ac:dyDescent="0.25">
      <c r="A786" s="31" t="s">
        <v>1297</v>
      </c>
      <c r="B786" s="4"/>
      <c r="C786" s="180" t="s">
        <v>1186</v>
      </c>
      <c r="D786" s="43"/>
      <c r="E786" s="43"/>
      <c r="F786" s="43"/>
      <c r="G786" s="206"/>
      <c r="H786" s="244"/>
      <c r="I786" s="19">
        <v>2799.6439999999998</v>
      </c>
      <c r="J786" s="19">
        <v>2799.6439999999998</v>
      </c>
      <c r="K786" s="202">
        <f t="shared" si="94"/>
        <v>0</v>
      </c>
      <c r="L786" s="4"/>
      <c r="M786" s="48"/>
      <c r="N786" s="48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33" x14ac:dyDescent="0.25">
      <c r="A787" s="44" t="s">
        <v>1298</v>
      </c>
      <c r="B787" s="4"/>
      <c r="C787" s="182" t="s">
        <v>1187</v>
      </c>
      <c r="D787" s="43"/>
      <c r="E787" s="43"/>
      <c r="F787" s="43"/>
      <c r="G787" s="206"/>
      <c r="H787" s="244"/>
      <c r="I787" s="49">
        <f>I788+I789</f>
        <v>7176.2610000000004</v>
      </c>
      <c r="J787" s="49">
        <f>J788+J789</f>
        <v>7176.2610000000004</v>
      </c>
      <c r="K787" s="202">
        <f t="shared" si="94"/>
        <v>0</v>
      </c>
      <c r="L787" s="4"/>
      <c r="M787" s="48"/>
      <c r="N787" s="48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49.5" x14ac:dyDescent="0.25">
      <c r="A788" s="31" t="s">
        <v>1299</v>
      </c>
      <c r="B788" s="4"/>
      <c r="C788" s="13" t="s">
        <v>1188</v>
      </c>
      <c r="D788" s="43"/>
      <c r="E788" s="43"/>
      <c r="F788" s="43"/>
      <c r="G788" s="206"/>
      <c r="H788" s="244"/>
      <c r="I788" s="19">
        <v>2050.145</v>
      </c>
      <c r="J788" s="19">
        <v>2050.145</v>
      </c>
      <c r="K788" s="202">
        <f t="shared" si="94"/>
        <v>0</v>
      </c>
      <c r="L788" s="4"/>
      <c r="M788" s="48"/>
      <c r="N788" s="48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49.5" x14ac:dyDescent="0.25">
      <c r="A789" s="31" t="s">
        <v>1300</v>
      </c>
      <c r="B789" s="4"/>
      <c r="C789" s="180" t="s">
        <v>1189</v>
      </c>
      <c r="D789" s="43"/>
      <c r="E789" s="43"/>
      <c r="F789" s="43"/>
      <c r="G789" s="206"/>
      <c r="H789" s="244"/>
      <c r="I789" s="19">
        <v>5126.116</v>
      </c>
      <c r="J789" s="19">
        <v>5126.116</v>
      </c>
      <c r="K789" s="202">
        <f t="shared" si="94"/>
        <v>0</v>
      </c>
      <c r="L789" s="4"/>
      <c r="M789" s="48"/>
      <c r="N789" s="48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33" x14ac:dyDescent="0.25">
      <c r="A790" s="44" t="s">
        <v>1301</v>
      </c>
      <c r="B790" s="4"/>
      <c r="C790" s="181" t="s">
        <v>1190</v>
      </c>
      <c r="D790" s="43"/>
      <c r="E790" s="43"/>
      <c r="F790" s="43"/>
      <c r="G790" s="206"/>
      <c r="H790" s="244"/>
      <c r="I790" s="49">
        <f>I791+I792</f>
        <v>3456.0559999999996</v>
      </c>
      <c r="J790" s="49">
        <f>J791+J792</f>
        <v>3456.0559999999996</v>
      </c>
      <c r="K790" s="202">
        <f t="shared" si="94"/>
        <v>0</v>
      </c>
      <c r="L790" s="4"/>
      <c r="M790" s="48"/>
      <c r="N790" s="48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33" x14ac:dyDescent="0.25">
      <c r="A791" s="31" t="s">
        <v>1302</v>
      </c>
      <c r="B791" s="4"/>
      <c r="C791" s="13" t="s">
        <v>1191</v>
      </c>
      <c r="D791" s="43"/>
      <c r="E791" s="43"/>
      <c r="F791" s="43"/>
      <c r="G791" s="206"/>
      <c r="H791" s="244"/>
      <c r="I791" s="19">
        <v>1123.367</v>
      </c>
      <c r="J791" s="19">
        <v>1123.367</v>
      </c>
      <c r="K791" s="202">
        <f t="shared" si="94"/>
        <v>0</v>
      </c>
      <c r="L791" s="4"/>
      <c r="M791" s="48"/>
      <c r="N791" s="48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33" x14ac:dyDescent="0.25">
      <c r="A792" s="31" t="s">
        <v>1303</v>
      </c>
      <c r="B792" s="4"/>
      <c r="C792" s="180" t="s">
        <v>1192</v>
      </c>
      <c r="D792" s="43"/>
      <c r="E792" s="43"/>
      <c r="F792" s="43"/>
      <c r="G792" s="206"/>
      <c r="H792" s="244"/>
      <c r="I792" s="19">
        <v>2332.6889999999999</v>
      </c>
      <c r="J792" s="19">
        <v>2332.6889999999999</v>
      </c>
      <c r="K792" s="202">
        <f t="shared" si="94"/>
        <v>0</v>
      </c>
      <c r="L792" s="4"/>
      <c r="M792" s="48"/>
      <c r="N792" s="48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33" x14ac:dyDescent="0.25">
      <c r="A793" s="44" t="s">
        <v>1304</v>
      </c>
      <c r="B793" s="4"/>
      <c r="C793" s="181" t="s">
        <v>1193</v>
      </c>
      <c r="D793" s="43"/>
      <c r="E793" s="43"/>
      <c r="F793" s="43"/>
      <c r="G793" s="206"/>
      <c r="H793" s="244"/>
      <c r="I793" s="49">
        <f>I794+I795</f>
        <v>12300.617</v>
      </c>
      <c r="J793" s="49">
        <f>J794+J795</f>
        <v>12300.617</v>
      </c>
      <c r="K793" s="202">
        <f t="shared" si="94"/>
        <v>0</v>
      </c>
      <c r="L793" s="4"/>
      <c r="M793" s="48"/>
      <c r="N793" s="48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49.5" x14ac:dyDescent="0.25">
      <c r="A794" s="31" t="s">
        <v>1305</v>
      </c>
      <c r="B794" s="4"/>
      <c r="C794" s="13" t="s">
        <v>1194</v>
      </c>
      <c r="D794" s="43"/>
      <c r="E794" s="43"/>
      <c r="F794" s="43"/>
      <c r="G794" s="206"/>
      <c r="H794" s="244"/>
      <c r="I794" s="19">
        <v>4566.4880000000003</v>
      </c>
      <c r="J794" s="19">
        <v>4566.4880000000003</v>
      </c>
      <c r="K794" s="202">
        <f t="shared" si="94"/>
        <v>0</v>
      </c>
      <c r="L794" s="4"/>
      <c r="M794" s="48"/>
      <c r="N794" s="48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49.5" x14ac:dyDescent="0.25">
      <c r="A795" s="31" t="s">
        <v>1306</v>
      </c>
      <c r="B795" s="4"/>
      <c r="C795" s="13" t="s">
        <v>1195</v>
      </c>
      <c r="D795" s="43"/>
      <c r="E795" s="43"/>
      <c r="F795" s="43"/>
      <c r="G795" s="206"/>
      <c r="H795" s="244"/>
      <c r="I795" s="19">
        <v>7734.1289999999999</v>
      </c>
      <c r="J795" s="19">
        <v>7734.1289999999999</v>
      </c>
      <c r="K795" s="202">
        <f t="shared" si="94"/>
        <v>0</v>
      </c>
      <c r="L795" s="4"/>
      <c r="M795" s="48"/>
      <c r="N795" s="48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8.75" x14ac:dyDescent="0.3">
      <c r="A796" s="190"/>
      <c r="B796" s="191"/>
      <c r="C796" s="209" t="s">
        <v>1196</v>
      </c>
      <c r="D796" s="43"/>
      <c r="E796" s="43"/>
      <c r="F796" s="43"/>
      <c r="G796" s="206"/>
      <c r="H796" s="244"/>
      <c r="I796" s="161">
        <f>I797+I798+I799+I800+I801+I804</f>
        <v>566855.53818000003</v>
      </c>
      <c r="J796" s="161">
        <f>J797+J798+J799+J800+J801+J804</f>
        <v>564971.78</v>
      </c>
      <c r="K796" s="202">
        <f t="shared" si="94"/>
        <v>-1883.7581800000044</v>
      </c>
      <c r="L796" s="4"/>
      <c r="M796" s="48"/>
      <c r="N796" s="197">
        <f>J796</f>
        <v>564971.78</v>
      </c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37.5" x14ac:dyDescent="0.25">
      <c r="A797" s="81" t="s">
        <v>543</v>
      </c>
      <c r="B797" s="4"/>
      <c r="C797" s="183" t="s">
        <v>1197</v>
      </c>
      <c r="D797" s="43"/>
      <c r="E797" s="43"/>
      <c r="F797" s="43"/>
      <c r="G797" s="206"/>
      <c r="H797" s="244"/>
      <c r="I797" s="61">
        <v>79642.857000000004</v>
      </c>
      <c r="J797" s="174">
        <v>79400</v>
      </c>
      <c r="K797" s="202">
        <f t="shared" si="94"/>
        <v>-242.85700000000361</v>
      </c>
      <c r="L797" s="4"/>
      <c r="M797" s="48"/>
      <c r="N797" s="48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8.75" x14ac:dyDescent="0.3">
      <c r="A798" s="81" t="s">
        <v>544</v>
      </c>
      <c r="B798" s="4"/>
      <c r="C798" s="99" t="s">
        <v>1198</v>
      </c>
      <c r="D798" s="43"/>
      <c r="E798" s="43"/>
      <c r="F798" s="43"/>
      <c r="G798" s="206"/>
      <c r="H798" s="244"/>
      <c r="I798" s="61">
        <v>48383.401180000001</v>
      </c>
      <c r="J798" s="173">
        <v>41973.75</v>
      </c>
      <c r="K798" s="202">
        <f t="shared" si="94"/>
        <v>-6409.6511800000007</v>
      </c>
      <c r="L798" s="4"/>
      <c r="M798" s="48"/>
      <c r="N798" s="48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8.75" x14ac:dyDescent="0.3">
      <c r="A799" s="81"/>
      <c r="B799" s="4"/>
      <c r="C799" s="99" t="s">
        <v>1199</v>
      </c>
      <c r="D799" s="43"/>
      <c r="E799" s="43"/>
      <c r="F799" s="43"/>
      <c r="G799" s="206"/>
      <c r="H799" s="244"/>
      <c r="I799" s="61"/>
      <c r="J799" s="173">
        <v>4287.5</v>
      </c>
      <c r="K799" s="202">
        <f t="shared" si="94"/>
        <v>4287.5</v>
      </c>
      <c r="L799" s="4"/>
      <c r="M799" s="48"/>
      <c r="N799" s="48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8.75" x14ac:dyDescent="0.3">
      <c r="A800" s="81"/>
      <c r="B800" s="4"/>
      <c r="C800" s="99" t="s">
        <v>1200</v>
      </c>
      <c r="D800" s="43"/>
      <c r="E800" s="43"/>
      <c r="F800" s="43"/>
      <c r="G800" s="206"/>
      <c r="H800" s="244"/>
      <c r="I800" s="61"/>
      <c r="J800" s="173">
        <v>481.25</v>
      </c>
      <c r="K800" s="202">
        <f t="shared" ref="K800:K806" si="95">J800-I800</f>
        <v>481.25</v>
      </c>
      <c r="L800" s="4"/>
      <c r="M800" s="48"/>
      <c r="N800" s="48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8.75" x14ac:dyDescent="0.25">
      <c r="A801" s="192" t="s">
        <v>619</v>
      </c>
      <c r="B801" s="4"/>
      <c r="C801" s="100" t="s">
        <v>1307</v>
      </c>
      <c r="D801" s="43"/>
      <c r="E801" s="43"/>
      <c r="F801" s="43"/>
      <c r="G801" s="206"/>
      <c r="H801" s="244"/>
      <c r="I801" s="64">
        <f>I802+I803</f>
        <v>304404.72600000002</v>
      </c>
      <c r="J801" s="64">
        <f>J802+J803</f>
        <v>304404.72600000002</v>
      </c>
      <c r="K801" s="202"/>
      <c r="L801" s="4"/>
      <c r="M801" s="48"/>
      <c r="N801" s="48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37.5" x14ac:dyDescent="0.25">
      <c r="A802" s="93" t="s">
        <v>620</v>
      </c>
      <c r="B802" s="4"/>
      <c r="C802" s="116" t="s">
        <v>1308</v>
      </c>
      <c r="D802" s="43"/>
      <c r="E802" s="43"/>
      <c r="F802" s="43"/>
      <c r="G802" s="206"/>
      <c r="H802" s="244"/>
      <c r="I802" s="61">
        <v>287914.65100000001</v>
      </c>
      <c r="J802" s="19">
        <v>287914.65100000001</v>
      </c>
      <c r="K802" s="202">
        <f t="shared" si="95"/>
        <v>0</v>
      </c>
      <c r="L802" s="4"/>
      <c r="M802" s="48"/>
      <c r="N802" s="48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75" x14ac:dyDescent="0.25">
      <c r="A803" s="93" t="s">
        <v>621</v>
      </c>
      <c r="B803" s="4"/>
      <c r="C803" s="77" t="s">
        <v>1312</v>
      </c>
      <c r="D803" s="43"/>
      <c r="E803" s="43"/>
      <c r="F803" s="43"/>
      <c r="G803" s="206"/>
      <c r="H803" s="244"/>
      <c r="I803" s="61">
        <v>16490.075000000001</v>
      </c>
      <c r="J803" s="19">
        <v>16490.075000000001</v>
      </c>
      <c r="K803" s="202">
        <f t="shared" si="95"/>
        <v>0</v>
      </c>
      <c r="L803" s="4"/>
      <c r="M803" s="48"/>
      <c r="N803" s="48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8.75" x14ac:dyDescent="0.25">
      <c r="A804" s="94" t="s">
        <v>635</v>
      </c>
      <c r="B804" s="4"/>
      <c r="C804" s="210" t="s">
        <v>1309</v>
      </c>
      <c r="D804" s="43"/>
      <c r="E804" s="43"/>
      <c r="F804" s="43"/>
      <c r="G804" s="206"/>
      <c r="H804" s="244"/>
      <c r="I804" s="64">
        <f>I805+I806</f>
        <v>134424.554</v>
      </c>
      <c r="J804" s="64">
        <f>J805+J806</f>
        <v>134424.554</v>
      </c>
      <c r="K804" s="202"/>
      <c r="L804" s="4"/>
      <c r="M804" s="48"/>
      <c r="N804" s="48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37.5" x14ac:dyDescent="0.25">
      <c r="A805" s="92" t="s">
        <v>636</v>
      </c>
      <c r="B805" s="4"/>
      <c r="C805" s="116" t="s">
        <v>1310</v>
      </c>
      <c r="D805" s="43"/>
      <c r="E805" s="43"/>
      <c r="F805" s="43"/>
      <c r="G805" s="206"/>
      <c r="H805" s="244"/>
      <c r="I805" s="61">
        <v>121226.913</v>
      </c>
      <c r="J805" s="19">
        <v>121226.913</v>
      </c>
      <c r="K805" s="202">
        <f t="shared" si="95"/>
        <v>0</v>
      </c>
      <c r="L805" s="4"/>
      <c r="M805" s="48"/>
      <c r="N805" s="48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75" x14ac:dyDescent="0.25">
      <c r="A806" s="92" t="s">
        <v>637</v>
      </c>
      <c r="B806" s="4"/>
      <c r="C806" s="77" t="s">
        <v>1311</v>
      </c>
      <c r="D806" s="43"/>
      <c r="E806" s="43"/>
      <c r="F806" s="43"/>
      <c r="G806" s="206"/>
      <c r="H806" s="245"/>
      <c r="I806" s="61">
        <v>13197.641</v>
      </c>
      <c r="J806" s="19">
        <v>13197.641</v>
      </c>
      <c r="K806" s="202">
        <f t="shared" si="95"/>
        <v>0</v>
      </c>
      <c r="L806" s="4"/>
      <c r="M806" s="48"/>
      <c r="N806" s="48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x14ac:dyDescent="0.25">
      <c r="A807" s="4"/>
      <c r="B807" s="4"/>
      <c r="C807" s="4"/>
      <c r="D807" s="4"/>
      <c r="E807" s="4"/>
      <c r="F807" s="4"/>
      <c r="G807" s="52"/>
      <c r="H807" s="4"/>
      <c r="I807" s="4"/>
      <c r="J807" s="43"/>
      <c r="K807" s="185"/>
      <c r="L807" s="4"/>
      <c r="M807" s="48"/>
      <c r="N807" s="48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x14ac:dyDescent="0.25">
      <c r="A808" s="4"/>
      <c r="B808" s="4"/>
      <c r="C808" s="4"/>
      <c r="D808" s="4"/>
      <c r="E808" s="4"/>
      <c r="F808" s="4"/>
      <c r="G808" s="52"/>
      <c r="H808" s="4"/>
      <c r="I808" s="4"/>
      <c r="J808" s="43"/>
      <c r="K808" s="185"/>
      <c r="L808" s="4"/>
      <c r="M808" s="48"/>
      <c r="N808" s="48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</sheetData>
  <mergeCells count="40">
    <mergeCell ref="E6:F6"/>
    <mergeCell ref="I6:I7"/>
    <mergeCell ref="J6:J7"/>
    <mergeCell ref="B11:B464"/>
    <mergeCell ref="G11:G464"/>
    <mergeCell ref="H11:H806"/>
    <mergeCell ref="A1:Z1"/>
    <mergeCell ref="A2:Z2"/>
    <mergeCell ref="A3:Z3"/>
    <mergeCell ref="A5:A7"/>
    <mergeCell ref="B5:G5"/>
    <mergeCell ref="H5:H7"/>
    <mergeCell ref="I5:L5"/>
    <mergeCell ref="M5:P5"/>
    <mergeCell ref="Q5:X5"/>
    <mergeCell ref="Y5:Y7"/>
    <mergeCell ref="Z5:Z7"/>
    <mergeCell ref="B6:B7"/>
    <mergeCell ref="C6:C7"/>
    <mergeCell ref="S6:T6"/>
    <mergeCell ref="K6:K7"/>
    <mergeCell ref="L6:L7"/>
    <mergeCell ref="M6:N6"/>
    <mergeCell ref="O6:O7"/>
    <mergeCell ref="V6:X6"/>
    <mergeCell ref="W9:X9"/>
    <mergeCell ref="Y11:Y671"/>
    <mergeCell ref="P6:P7"/>
    <mergeCell ref="Q6:R6"/>
    <mergeCell ref="Z11:Z671"/>
    <mergeCell ref="J162:J163"/>
    <mergeCell ref="M162:M163"/>
    <mergeCell ref="S11:S671"/>
    <mergeCell ref="T11:T671"/>
    <mergeCell ref="U11:U671"/>
    <mergeCell ref="V11:V671"/>
    <mergeCell ref="W11:W671"/>
    <mergeCell ref="X11:X464"/>
    <mergeCell ref="Q11:Q671"/>
    <mergeCell ref="R11:R671"/>
  </mergeCells>
  <conditionalFormatting sqref="C288">
    <cfRule type="duplicateValues" dxfId="9" priority="9"/>
    <cfRule type="duplicateValues" dxfId="8" priority="10"/>
  </conditionalFormatting>
  <conditionalFormatting sqref="C289">
    <cfRule type="duplicateValues" dxfId="7" priority="7"/>
    <cfRule type="duplicateValues" dxfId="6" priority="8"/>
  </conditionalFormatting>
  <conditionalFormatting sqref="C290">
    <cfRule type="duplicateValues" dxfId="5" priority="6"/>
  </conditionalFormatting>
  <conditionalFormatting sqref="C291">
    <cfRule type="duplicateValues" dxfId="4" priority="5"/>
  </conditionalFormatting>
  <conditionalFormatting sqref="C292">
    <cfRule type="duplicateValues" dxfId="3" priority="4"/>
  </conditionalFormatting>
  <conditionalFormatting sqref="C512">
    <cfRule type="duplicateValues" dxfId="2" priority="3"/>
  </conditionalFormatting>
  <conditionalFormatting sqref="C523:C524">
    <cfRule type="duplicateValues" dxfId="1" priority="1"/>
  </conditionalFormatting>
  <conditionalFormatting sqref="C590:C591 C587:C588">
    <cfRule type="duplicateValues" dxfId="0" priority="2"/>
  </conditionalFormatting>
  <pageMargins left="0.31496062992125984" right="0.31496062992125984" top="0.55118110236220474" bottom="0.35433070866141736" header="0.31496062992125984" footer="0.31496062992125984"/>
  <pageSetup paperSize="9" scale="4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01.07.25 год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2025-07-15T05:15:24Z</dcterms:modified>
</cp:coreProperties>
</file>